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510" yWindow="0" windowWidth="9405" windowHeight="9945" firstSheet="1" activeTab="1"/>
  </bookViews>
  <sheets>
    <sheet name="II.von 2025 phan bs theo chế cũ" sheetId="4" state="hidden" r:id="rId1"/>
    <sheet name="dieu chinh" sheetId="5" r:id="rId2"/>
    <sheet name="Sheet1" sheetId="6" state="hidden" r:id="rId3"/>
    <sheet name="III 2025 phan theo co che moi N" sheetId="3" state="hidden" r:id="rId4"/>
    <sheet name="von 2025 giai ngan" sheetId="2" state="hidden" r:id="rId5"/>
  </sheets>
  <externalReferences>
    <externalReference r:id="rId6"/>
  </externalReferences>
  <definedNames>
    <definedName name="_xlnm.Print_Titles" localSheetId="0">'II.von 2025 phan bs theo chế cũ'!$6:$7</definedName>
    <definedName name="_xlnm.Print_Titles" localSheetId="4">'von 2025 giai ngan'!$5:$7</definedName>
    <definedName name="_xlnm.Print_Area" localSheetId="1">'dieu chinh'!$I$2:$AB$15</definedName>
    <definedName name="_xlnm.Print_Area" localSheetId="0">'II.von 2025 phan bs theo chế cũ'!$A$1:$K$18</definedName>
    <definedName name="_xlnm.Print_Area" localSheetId="3">'III 2025 phan theo co che moi N'!$I$1:$AD$68</definedName>
    <definedName name="_xlnm.Print_Area" localSheetId="4">'von 2025 giai ngan'!$A$2:$AD$67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7" i="6" l="1"/>
  <c r="AF44" i="6"/>
  <c r="AA44" i="6"/>
  <c r="K44" i="6"/>
  <c r="T43" i="6"/>
  <c r="J43" i="6" s="1"/>
  <c r="J42" i="6" s="1"/>
  <c r="J41" i="6" s="1"/>
  <c r="S43" i="6"/>
  <c r="R43" i="6" s="1"/>
  <c r="D43" i="6"/>
  <c r="S42" i="6"/>
  <c r="G42" i="6"/>
  <c r="F42" i="6"/>
  <c r="E42" i="6"/>
  <c r="D42" i="6"/>
  <c r="U41" i="6"/>
  <c r="S41" i="6"/>
  <c r="Q41" i="6"/>
  <c r="G41" i="6"/>
  <c r="F41" i="6"/>
  <c r="E41" i="6"/>
  <c r="D41" i="6"/>
  <c r="T40" i="6"/>
  <c r="T39" i="6" s="1"/>
  <c r="S40" i="6"/>
  <c r="X40" i="6" s="1"/>
  <c r="X39" i="6" s="1"/>
  <c r="J40" i="6"/>
  <c r="H40" i="6" s="1"/>
  <c r="H39" i="6" s="1"/>
  <c r="I40" i="6"/>
  <c r="I39" i="6" s="1"/>
  <c r="D40" i="6"/>
  <c r="U39" i="6"/>
  <c r="S39" i="6"/>
  <c r="G39" i="6"/>
  <c r="F39" i="6"/>
  <c r="E39" i="6"/>
  <c r="D39" i="6"/>
  <c r="T38" i="6"/>
  <c r="T36" i="6" s="1"/>
  <c r="S38" i="6"/>
  <c r="I38" i="6"/>
  <c r="D38" i="6"/>
  <c r="D36" i="6" s="1"/>
  <c r="T37" i="6"/>
  <c r="S37" i="6"/>
  <c r="I37" i="6" s="1"/>
  <c r="H37" i="6" s="1"/>
  <c r="J37" i="6"/>
  <c r="D37" i="6"/>
  <c r="W36" i="6"/>
  <c r="V36" i="6"/>
  <c r="U36" i="6"/>
  <c r="G36" i="6"/>
  <c r="F36" i="6"/>
  <c r="E36" i="6"/>
  <c r="T35" i="6"/>
  <c r="R35" i="6" s="1"/>
  <c r="S35" i="6"/>
  <c r="I35" i="6"/>
  <c r="D35" i="6"/>
  <c r="W34" i="6"/>
  <c r="V34" i="6"/>
  <c r="V33" i="6" s="1"/>
  <c r="U34" i="6"/>
  <c r="U33" i="6" s="1"/>
  <c r="S34" i="6"/>
  <c r="I34" i="6"/>
  <c r="F34" i="6"/>
  <c r="F33" i="6" s="1"/>
  <c r="E34" i="6"/>
  <c r="E33" i="6" s="1"/>
  <c r="D34" i="6"/>
  <c r="W33" i="6"/>
  <c r="X32" i="6"/>
  <c r="X31" i="6" s="1"/>
  <c r="J32" i="6"/>
  <c r="J31" i="6" s="1"/>
  <c r="I32" i="6"/>
  <c r="D32" i="6"/>
  <c r="U31" i="6"/>
  <c r="T31" i="6"/>
  <c r="S31" i="6"/>
  <c r="R31" i="6"/>
  <c r="I31" i="6"/>
  <c r="G31" i="6"/>
  <c r="F31" i="6"/>
  <c r="E31" i="6"/>
  <c r="D31" i="6"/>
  <c r="I30" i="6"/>
  <c r="H30" i="6"/>
  <c r="D30" i="6"/>
  <c r="S29" i="6"/>
  <c r="R29" i="6"/>
  <c r="X29" i="6" s="1"/>
  <c r="D29" i="6"/>
  <c r="D26" i="6" s="1"/>
  <c r="Z28" i="6"/>
  <c r="Y28" i="6"/>
  <c r="U28" i="6"/>
  <c r="M28" i="6"/>
  <c r="L28" i="6"/>
  <c r="L26" i="6" s="1"/>
  <c r="J28" i="6"/>
  <c r="J26" i="6" s="1"/>
  <c r="E28" i="6"/>
  <c r="D28" i="6"/>
  <c r="Z27" i="6"/>
  <c r="U27" i="6"/>
  <c r="M27" i="6"/>
  <c r="L27" i="6"/>
  <c r="E27" i="6"/>
  <c r="D27" i="6"/>
  <c r="X27" i="6" s="1"/>
  <c r="V26" i="6"/>
  <c r="V10" i="6" s="1"/>
  <c r="T26" i="6"/>
  <c r="N26" i="6"/>
  <c r="G26" i="6"/>
  <c r="F26" i="6"/>
  <c r="E26" i="6"/>
  <c r="X24" i="6"/>
  <c r="R24" i="6"/>
  <c r="M24" i="6"/>
  <c r="L24" i="6" s="1"/>
  <c r="L23" i="6" s="1"/>
  <c r="J24" i="6"/>
  <c r="I24" i="6"/>
  <c r="H24" i="6" s="1"/>
  <c r="H23" i="6" s="1"/>
  <c r="D24" i="6"/>
  <c r="D23" i="6" s="1"/>
  <c r="X23" i="6"/>
  <c r="W23" i="6"/>
  <c r="W10" i="6" s="1"/>
  <c r="W44" i="6" s="1"/>
  <c r="V23" i="6"/>
  <c r="U23" i="6"/>
  <c r="T23" i="6"/>
  <c r="S23" i="6"/>
  <c r="R23" i="6"/>
  <c r="Q23" i="6"/>
  <c r="P23" i="6"/>
  <c r="N23" i="6"/>
  <c r="J23" i="6"/>
  <c r="I23" i="6"/>
  <c r="G23" i="6"/>
  <c r="F23" i="6"/>
  <c r="E23" i="6"/>
  <c r="T22" i="6"/>
  <c r="S22" i="6"/>
  <c r="I22" i="6" s="1"/>
  <c r="J22" i="6"/>
  <c r="J21" i="6" s="1"/>
  <c r="D22" i="6"/>
  <c r="R22" i="6" s="1"/>
  <c r="U21" i="6"/>
  <c r="T21" i="6"/>
  <c r="S21" i="6"/>
  <c r="G21" i="6"/>
  <c r="F21" i="6"/>
  <c r="E21" i="6"/>
  <c r="J20" i="6"/>
  <c r="H20" i="6" s="1"/>
  <c r="I20" i="6"/>
  <c r="D20" i="6"/>
  <c r="J19" i="6"/>
  <c r="H19" i="6" s="1"/>
  <c r="I19" i="6"/>
  <c r="D19" i="6"/>
  <c r="J18" i="6"/>
  <c r="I18" i="6"/>
  <c r="H18" i="6"/>
  <c r="E18" i="6"/>
  <c r="D18" i="6"/>
  <c r="J17" i="6"/>
  <c r="I17" i="6"/>
  <c r="H17" i="6"/>
  <c r="D17" i="6"/>
  <c r="T16" i="6"/>
  <c r="J16" i="6" s="1"/>
  <c r="E16" i="6"/>
  <c r="S16" i="6" s="1"/>
  <c r="U15" i="6"/>
  <c r="G15" i="6"/>
  <c r="G10" i="6" s="1"/>
  <c r="F15" i="6"/>
  <c r="F10" i="6" s="1"/>
  <c r="T14" i="6"/>
  <c r="J13" i="6" s="1"/>
  <c r="R14" i="6"/>
  <c r="X14" i="6" s="1"/>
  <c r="X13" i="6" s="1"/>
  <c r="W13" i="6"/>
  <c r="V13" i="6"/>
  <c r="U13" i="6"/>
  <c r="T13" i="6"/>
  <c r="S13" i="6"/>
  <c r="I13" i="6"/>
  <c r="T12" i="6"/>
  <c r="T11" i="6" s="1"/>
  <c r="S12" i="6"/>
  <c r="I12" i="6" s="1"/>
  <c r="R12" i="6"/>
  <c r="X12" i="6" s="1"/>
  <c r="X11" i="6" s="1"/>
  <c r="J12" i="6"/>
  <c r="D12" i="6"/>
  <c r="D11" i="6" s="1"/>
  <c r="U11" i="6"/>
  <c r="G11" i="6"/>
  <c r="F11" i="6"/>
  <c r="E11" i="6"/>
  <c r="Z10" i="6"/>
  <c r="Z44" i="6" s="1"/>
  <c r="Y10" i="6"/>
  <c r="Y44" i="6" s="1"/>
  <c r="P10" i="6"/>
  <c r="N10" i="6"/>
  <c r="AB8" i="6"/>
  <c r="R12" i="5"/>
  <c r="H22" i="6" l="1"/>
  <c r="H21" i="6" s="1"/>
  <c r="I21" i="6"/>
  <c r="X35" i="6"/>
  <c r="X34" i="6" s="1"/>
  <c r="R34" i="6"/>
  <c r="X43" i="6"/>
  <c r="R42" i="6"/>
  <c r="T10" i="6"/>
  <c r="J11" i="6"/>
  <c r="J10" i="6" s="1"/>
  <c r="H13" i="6"/>
  <c r="H12" i="6"/>
  <c r="H11" i="6" s="1"/>
  <c r="I11" i="6"/>
  <c r="R37" i="6"/>
  <c r="X37" i="6" s="1"/>
  <c r="R40" i="6"/>
  <c r="T42" i="6"/>
  <c r="T41" i="6" s="1"/>
  <c r="E15" i="6"/>
  <c r="E10" i="6" s="1"/>
  <c r="E44" i="6" s="1"/>
  <c r="G33" i="6"/>
  <c r="G44" i="6" s="1"/>
  <c r="L10" i="6"/>
  <c r="H32" i="6"/>
  <c r="H31" i="6" s="1"/>
  <c r="D21" i="6"/>
  <c r="M23" i="6"/>
  <c r="U26" i="6"/>
  <c r="U10" i="6" s="1"/>
  <c r="U44" i="6" s="1"/>
  <c r="T34" i="6"/>
  <c r="I43" i="6"/>
  <c r="X28" i="6"/>
  <c r="J39" i="6"/>
  <c r="R11" i="6"/>
  <c r="S11" i="6"/>
  <c r="T15" i="6"/>
  <c r="R13" i="6"/>
  <c r="R39" i="6"/>
  <c r="D16" i="6"/>
  <c r="D15" i="6" s="1"/>
  <c r="D10" i="6" s="1"/>
  <c r="D44" i="6" s="1"/>
  <c r="I36" i="6"/>
  <c r="I33" i="6" s="1"/>
  <c r="D33" i="6"/>
  <c r="J38" i="6"/>
  <c r="J15" i="6"/>
  <c r="J35" i="6"/>
  <c r="H35" i="6" s="1"/>
  <c r="S36" i="6"/>
  <c r="S33" i="6" s="1"/>
  <c r="R38" i="6"/>
  <c r="S28" i="6"/>
  <c r="R28" i="6" s="1"/>
  <c r="I28" i="6"/>
  <c r="H28" i="6" s="1"/>
  <c r="M26" i="6"/>
  <c r="L44" i="6"/>
  <c r="Y27" i="6"/>
  <c r="S27" i="6"/>
  <c r="X22" i="6"/>
  <c r="X21" i="6" s="1"/>
  <c r="R21" i="6"/>
  <c r="S15" i="6"/>
  <c r="I16" i="6"/>
  <c r="R16" i="6"/>
  <c r="X26" i="6"/>
  <c r="V44" i="6"/>
  <c r="F44" i="6"/>
  <c r="V14" i="5"/>
  <c r="W14" i="5"/>
  <c r="AB15" i="5"/>
  <c r="AB14" i="5" s="1"/>
  <c r="AA15" i="5"/>
  <c r="U15" i="5"/>
  <c r="U14" i="5" s="1"/>
  <c r="AA12" i="5"/>
  <c r="AB12" i="5"/>
  <c r="AB11" i="5" s="1"/>
  <c r="E12" i="5"/>
  <c r="D12" i="5" s="1"/>
  <c r="J12" i="5"/>
  <c r="U12" i="5"/>
  <c r="U11" i="5" s="1"/>
  <c r="W11" i="5"/>
  <c r="V11" i="5"/>
  <c r="J13" i="5"/>
  <c r="I13" i="5"/>
  <c r="E13" i="5"/>
  <c r="D13" i="5" s="1"/>
  <c r="G11" i="5"/>
  <c r="F11" i="5"/>
  <c r="P10" i="5"/>
  <c r="S29" i="3"/>
  <c r="X42" i="6" l="1"/>
  <c r="X41" i="6" s="1"/>
  <c r="R41" i="6"/>
  <c r="M10" i="6"/>
  <c r="M44" i="6" s="1"/>
  <c r="I42" i="6"/>
  <c r="I41" i="6" s="1"/>
  <c r="H43" i="6"/>
  <c r="H42" i="6" s="1"/>
  <c r="H41" i="6" s="1"/>
  <c r="J36" i="6"/>
  <c r="H38" i="6"/>
  <c r="H36" i="6" s="1"/>
  <c r="T33" i="6"/>
  <c r="T44" i="6" s="1"/>
  <c r="J34" i="6"/>
  <c r="X38" i="6"/>
  <c r="X36" i="6" s="1"/>
  <c r="X33" i="6" s="1"/>
  <c r="R36" i="6"/>
  <c r="R33" i="6" s="1"/>
  <c r="AC27" i="6"/>
  <c r="S26" i="6"/>
  <c r="S10" i="6" s="1"/>
  <c r="I27" i="6"/>
  <c r="R27" i="6"/>
  <c r="R26" i="6" s="1"/>
  <c r="I15" i="6"/>
  <c r="H16" i="6"/>
  <c r="H15" i="6" s="1"/>
  <c r="X16" i="6"/>
  <c r="X15" i="6" s="1"/>
  <c r="X10" i="6" s="1"/>
  <c r="R15" i="6"/>
  <c r="Z12" i="5"/>
  <c r="Z11" i="5" s="1"/>
  <c r="Z15" i="5"/>
  <c r="Z14" i="5" s="1"/>
  <c r="AA14" i="5"/>
  <c r="AA11" i="5"/>
  <c r="H13" i="5"/>
  <c r="M10" i="5"/>
  <c r="J11" i="5"/>
  <c r="D11" i="5"/>
  <c r="N10" i="5"/>
  <c r="G10" i="5"/>
  <c r="F10" i="5"/>
  <c r="T11" i="5"/>
  <c r="E11" i="5"/>
  <c r="S34" i="2"/>
  <c r="S28" i="2"/>
  <c r="R28" i="2" s="1"/>
  <c r="P10" i="3"/>
  <c r="X44" i="6" l="1"/>
  <c r="J33" i="6"/>
  <c r="J44" i="6" s="1"/>
  <c r="H34" i="6"/>
  <c r="H33" i="6" s="1"/>
  <c r="AB10" i="6"/>
  <c r="S44" i="6"/>
  <c r="I26" i="6"/>
  <c r="I10" i="6" s="1"/>
  <c r="I44" i="6" s="1"/>
  <c r="H27" i="6"/>
  <c r="H26" i="6" s="1"/>
  <c r="H10" i="6" s="1"/>
  <c r="H44" i="6" s="1"/>
  <c r="H45" i="6" s="1"/>
  <c r="R10" i="6"/>
  <c r="S11" i="5"/>
  <c r="I12" i="5"/>
  <c r="H12" i="5" s="1"/>
  <c r="H11" i="5" s="1"/>
  <c r="J10" i="5"/>
  <c r="L10" i="5"/>
  <c r="D10" i="5"/>
  <c r="E10" i="5"/>
  <c r="H10" i="4"/>
  <c r="H9" i="4" s="1"/>
  <c r="H13" i="4"/>
  <c r="R44" i="6" l="1"/>
  <c r="AC10" i="6"/>
  <c r="AD10" i="6" s="1"/>
  <c r="I11" i="5"/>
  <c r="I10" i="5" s="1"/>
  <c r="R11" i="5"/>
  <c r="H10" i="5"/>
  <c r="K12" i="4"/>
  <c r="K11" i="4" s="1"/>
  <c r="K13" i="4" s="1"/>
  <c r="J12" i="4"/>
  <c r="J11" i="4" s="1"/>
  <c r="D12" i="4"/>
  <c r="D11" i="4" s="1"/>
  <c r="G11" i="4"/>
  <c r="G13" i="4" s="1"/>
  <c r="F11" i="4"/>
  <c r="E11" i="4"/>
  <c r="AA44" i="3"/>
  <c r="K44" i="3"/>
  <c r="T43" i="3"/>
  <c r="J43" i="3" s="1"/>
  <c r="J42" i="3" s="1"/>
  <c r="J41" i="3" s="1"/>
  <c r="S43" i="3"/>
  <c r="D43" i="3"/>
  <c r="D42" i="3" s="1"/>
  <c r="D41" i="3" s="1"/>
  <c r="G42" i="3"/>
  <c r="G41" i="3" s="1"/>
  <c r="F42" i="3"/>
  <c r="F41" i="3" s="1"/>
  <c r="E42" i="3"/>
  <c r="U41" i="3"/>
  <c r="Q41" i="3"/>
  <c r="E41" i="3"/>
  <c r="T40" i="3"/>
  <c r="J40" i="3" s="1"/>
  <c r="S40" i="3"/>
  <c r="I40" i="3" s="1"/>
  <c r="I39" i="3" s="1"/>
  <c r="D40" i="3"/>
  <c r="D39" i="3" s="1"/>
  <c r="U39" i="3"/>
  <c r="G39" i="3"/>
  <c r="F39" i="3"/>
  <c r="E39" i="3"/>
  <c r="T38" i="3"/>
  <c r="J38" i="3" s="1"/>
  <c r="S38" i="3"/>
  <c r="D38" i="3"/>
  <c r="T37" i="3"/>
  <c r="J37" i="3" s="1"/>
  <c r="S37" i="3"/>
  <c r="S36" i="3" s="1"/>
  <c r="D37" i="3"/>
  <c r="D36" i="3" s="1"/>
  <c r="W36" i="3"/>
  <c r="V36" i="3"/>
  <c r="U36" i="3"/>
  <c r="G36" i="3"/>
  <c r="F36" i="3"/>
  <c r="E36" i="3"/>
  <c r="T35" i="3"/>
  <c r="T34" i="3" s="1"/>
  <c r="S35" i="3"/>
  <c r="D35" i="3"/>
  <c r="W34" i="3"/>
  <c r="V34" i="3"/>
  <c r="U34" i="3"/>
  <c r="F34" i="3"/>
  <c r="E34" i="3"/>
  <c r="D34" i="3"/>
  <c r="X32" i="3"/>
  <c r="X31" i="3" s="1"/>
  <c r="J32" i="3"/>
  <c r="J31" i="3" s="1"/>
  <c r="I32" i="3"/>
  <c r="I31" i="3" s="1"/>
  <c r="D32" i="3"/>
  <c r="D31" i="3" s="1"/>
  <c r="U31" i="3"/>
  <c r="T31" i="3"/>
  <c r="S31" i="3"/>
  <c r="R31" i="3"/>
  <c r="G31" i="3"/>
  <c r="F31" i="3"/>
  <c r="E31" i="3"/>
  <c r="I30" i="3"/>
  <c r="H30" i="3" s="1"/>
  <c r="D30" i="3"/>
  <c r="R29" i="3"/>
  <c r="X29" i="3" s="1"/>
  <c r="D29" i="3"/>
  <c r="Z28" i="3"/>
  <c r="U28" i="3"/>
  <c r="M28" i="3"/>
  <c r="L28" i="3" s="1"/>
  <c r="J28" i="3"/>
  <c r="J26" i="3" s="1"/>
  <c r="E28" i="3"/>
  <c r="Z27" i="3"/>
  <c r="U27" i="3"/>
  <c r="M27" i="3"/>
  <c r="L27" i="3" s="1"/>
  <c r="E27" i="3"/>
  <c r="Y27" i="3" s="1"/>
  <c r="V26" i="3"/>
  <c r="U26" i="3" s="1"/>
  <c r="T26" i="3"/>
  <c r="N26" i="3"/>
  <c r="G26" i="3"/>
  <c r="F26" i="3"/>
  <c r="X24" i="3"/>
  <c r="R24" i="3"/>
  <c r="R23" i="3" s="1"/>
  <c r="M24" i="3"/>
  <c r="L24" i="3" s="1"/>
  <c r="L23" i="3" s="1"/>
  <c r="J24" i="3"/>
  <c r="J23" i="3" s="1"/>
  <c r="D24" i="3"/>
  <c r="D23" i="3" s="1"/>
  <c r="W23" i="3"/>
  <c r="V23" i="3"/>
  <c r="U23" i="3"/>
  <c r="T23" i="3"/>
  <c r="S23" i="3"/>
  <c r="Q23" i="3"/>
  <c r="P23" i="3"/>
  <c r="N23" i="3"/>
  <c r="G23" i="3"/>
  <c r="F23" i="3"/>
  <c r="E23" i="3"/>
  <c r="T22" i="3"/>
  <c r="T21" i="3" s="1"/>
  <c r="S22" i="3"/>
  <c r="S21" i="3" s="1"/>
  <c r="D22" i="3"/>
  <c r="R22" i="3" s="1"/>
  <c r="U21" i="3"/>
  <c r="G21" i="3"/>
  <c r="F21" i="3"/>
  <c r="E21" i="3"/>
  <c r="J20" i="3"/>
  <c r="I20" i="3"/>
  <c r="D20" i="3"/>
  <c r="J19" i="3"/>
  <c r="I19" i="3"/>
  <c r="D19" i="3"/>
  <c r="J18" i="3"/>
  <c r="I18" i="3"/>
  <c r="E18" i="3"/>
  <c r="D18" i="3" s="1"/>
  <c r="J17" i="3"/>
  <c r="I17" i="3"/>
  <c r="D17" i="3"/>
  <c r="T16" i="3"/>
  <c r="T15" i="3" s="1"/>
  <c r="E16" i="3"/>
  <c r="U15" i="3"/>
  <c r="G15" i="3"/>
  <c r="F15" i="3"/>
  <c r="T14" i="3"/>
  <c r="R14" i="3" s="1"/>
  <c r="W13" i="3"/>
  <c r="V13" i="3"/>
  <c r="U13" i="3"/>
  <c r="S13" i="3"/>
  <c r="I13" i="3"/>
  <c r="T12" i="3"/>
  <c r="T11" i="3" s="1"/>
  <c r="S12" i="3"/>
  <c r="S11" i="3" s="1"/>
  <c r="D12" i="3"/>
  <c r="D11" i="3" s="1"/>
  <c r="U11" i="3"/>
  <c r="G11" i="3"/>
  <c r="F11" i="3"/>
  <c r="E11" i="3"/>
  <c r="Z10" i="3"/>
  <c r="Z44" i="3" s="1"/>
  <c r="Y10" i="3"/>
  <c r="Y44" i="3" s="1"/>
  <c r="M27" i="2"/>
  <c r="M26" i="2"/>
  <c r="T15" i="2"/>
  <c r="AC45" i="6" l="1"/>
  <c r="AC46" i="6" s="1"/>
  <c r="M46" i="6"/>
  <c r="AC48" i="6"/>
  <c r="D16" i="3"/>
  <c r="S16" i="3"/>
  <c r="W33" i="3"/>
  <c r="J35" i="3"/>
  <c r="T13" i="3"/>
  <c r="T10" i="3" s="1"/>
  <c r="H32" i="3"/>
  <c r="H31" i="3" s="1"/>
  <c r="R35" i="3"/>
  <c r="H19" i="3"/>
  <c r="N10" i="3"/>
  <c r="H18" i="3"/>
  <c r="H17" i="3"/>
  <c r="L26" i="3"/>
  <c r="L10" i="3" s="1"/>
  <c r="X40" i="3"/>
  <c r="X39" i="3" s="1"/>
  <c r="M26" i="3"/>
  <c r="S28" i="3"/>
  <c r="R28" i="3" s="1"/>
  <c r="F33" i="3"/>
  <c r="J13" i="3"/>
  <c r="H13" i="3" s="1"/>
  <c r="S39" i="3"/>
  <c r="X14" i="3"/>
  <c r="X13" i="3" s="1"/>
  <c r="R13" i="3"/>
  <c r="R43" i="3"/>
  <c r="R42" i="3" s="1"/>
  <c r="U33" i="3"/>
  <c r="T39" i="3"/>
  <c r="D21" i="3"/>
  <c r="E26" i="3"/>
  <c r="T36" i="3"/>
  <c r="V33" i="3"/>
  <c r="G33" i="3"/>
  <c r="J36" i="3"/>
  <c r="E33" i="3"/>
  <c r="D33" i="3"/>
  <c r="R12" i="3"/>
  <c r="X12" i="3" s="1"/>
  <c r="X11" i="3" s="1"/>
  <c r="R38" i="3"/>
  <c r="X38" i="3" s="1"/>
  <c r="R40" i="3"/>
  <c r="T42" i="3"/>
  <c r="T41" i="3" s="1"/>
  <c r="D13" i="4"/>
  <c r="D10" i="4"/>
  <c r="D9" i="4" s="1"/>
  <c r="E13" i="4"/>
  <c r="E10" i="4"/>
  <c r="E9" i="4" s="1"/>
  <c r="F13" i="4"/>
  <c r="F10" i="4"/>
  <c r="F9" i="4" s="1"/>
  <c r="G10" i="4"/>
  <c r="G9" i="4" s="1"/>
  <c r="J10" i="4"/>
  <c r="J9" i="4" s="1"/>
  <c r="J13" i="4"/>
  <c r="I12" i="4"/>
  <c r="I11" i="4" s="1"/>
  <c r="V10" i="3"/>
  <c r="F10" i="3"/>
  <c r="G10" i="3"/>
  <c r="AB8" i="3"/>
  <c r="X23" i="3"/>
  <c r="I24" i="3"/>
  <c r="I23" i="3" s="1"/>
  <c r="M23" i="3"/>
  <c r="W10" i="3"/>
  <c r="W44" i="3" s="1"/>
  <c r="D15" i="3"/>
  <c r="H20" i="3"/>
  <c r="R34" i="3"/>
  <c r="X35" i="3"/>
  <c r="X34" i="3" s="1"/>
  <c r="X22" i="3"/>
  <c r="X21" i="3" s="1"/>
  <c r="R21" i="3"/>
  <c r="J34" i="3"/>
  <c r="H40" i="3"/>
  <c r="H39" i="3" s="1"/>
  <c r="J39" i="3"/>
  <c r="U10" i="3"/>
  <c r="S34" i="3"/>
  <c r="I22" i="3"/>
  <c r="J22" i="3"/>
  <c r="J21" i="3" s="1"/>
  <c r="D27" i="3"/>
  <c r="Y28" i="3"/>
  <c r="S42" i="3"/>
  <c r="S41" i="3" s="1"/>
  <c r="J16" i="3"/>
  <c r="J15" i="3" s="1"/>
  <c r="I12" i="3"/>
  <c r="J12" i="3"/>
  <c r="D28" i="3"/>
  <c r="X28" i="3" s="1"/>
  <c r="I38" i="3"/>
  <c r="H38" i="3" s="1"/>
  <c r="E15" i="3"/>
  <c r="I37" i="3"/>
  <c r="I43" i="3"/>
  <c r="S27" i="3"/>
  <c r="I35" i="3"/>
  <c r="H35" i="3" s="1"/>
  <c r="R37" i="3"/>
  <c r="T33" i="3" l="1"/>
  <c r="T44" i="3" s="1"/>
  <c r="J11" i="3"/>
  <c r="J10" i="3" s="1"/>
  <c r="X43" i="3"/>
  <c r="M10" i="3"/>
  <c r="M44" i="3" s="1"/>
  <c r="I28" i="3"/>
  <c r="H28" i="3" s="1"/>
  <c r="E10" i="3"/>
  <c r="E44" i="3" s="1"/>
  <c r="R11" i="3"/>
  <c r="F44" i="3"/>
  <c r="V44" i="3"/>
  <c r="U44" i="3"/>
  <c r="R39" i="3"/>
  <c r="J33" i="3"/>
  <c r="H24" i="3"/>
  <c r="H23" i="3" s="1"/>
  <c r="G44" i="3"/>
  <c r="I10" i="4"/>
  <c r="I9" i="4" s="1"/>
  <c r="I13" i="4"/>
  <c r="I42" i="3"/>
  <c r="I41" i="3" s="1"/>
  <c r="H43" i="3"/>
  <c r="H42" i="3" s="1"/>
  <c r="H41" i="3" s="1"/>
  <c r="I36" i="3"/>
  <c r="H37" i="3"/>
  <c r="H36" i="3" s="1"/>
  <c r="L44" i="3"/>
  <c r="X27" i="3"/>
  <c r="X26" i="3" s="1"/>
  <c r="D26" i="3"/>
  <c r="D10" i="3" s="1"/>
  <c r="D44" i="3" s="1"/>
  <c r="I21" i="3"/>
  <c r="H22" i="3"/>
  <c r="H21" i="3" s="1"/>
  <c r="S33" i="3"/>
  <c r="I34" i="3"/>
  <c r="X42" i="3"/>
  <c r="X41" i="3" s="1"/>
  <c r="R41" i="3"/>
  <c r="S15" i="3"/>
  <c r="R16" i="3"/>
  <c r="I16" i="3"/>
  <c r="X37" i="3"/>
  <c r="X36" i="3" s="1"/>
  <c r="X33" i="3" s="1"/>
  <c r="R36" i="3"/>
  <c r="R33" i="3" s="1"/>
  <c r="I11" i="3"/>
  <c r="H12" i="3"/>
  <c r="H11" i="3" s="1"/>
  <c r="S26" i="3"/>
  <c r="R27" i="3"/>
  <c r="R26" i="3" s="1"/>
  <c r="I27" i="3"/>
  <c r="AC27" i="3"/>
  <c r="J44" i="3" l="1"/>
  <c r="S10" i="3"/>
  <c r="S44" i="3" s="1"/>
  <c r="H16" i="3"/>
  <c r="H15" i="3" s="1"/>
  <c r="I15" i="3"/>
  <c r="X16" i="3"/>
  <c r="X15" i="3" s="1"/>
  <c r="X10" i="3" s="1"/>
  <c r="X44" i="3" s="1"/>
  <c r="R15" i="3"/>
  <c r="H27" i="3"/>
  <c r="H26" i="3" s="1"/>
  <c r="I26" i="3"/>
  <c r="H34" i="3"/>
  <c r="H33" i="3" s="1"/>
  <c r="I33" i="3"/>
  <c r="G41" i="2"/>
  <c r="G40" i="2" s="1"/>
  <c r="F41" i="2"/>
  <c r="J31" i="2"/>
  <c r="J30" i="2" s="1"/>
  <c r="I31" i="2"/>
  <c r="I30" i="2" s="1"/>
  <c r="G25" i="2"/>
  <c r="J27" i="2"/>
  <c r="J25" i="2" s="1"/>
  <c r="J23" i="2"/>
  <c r="J22" i="2" s="1"/>
  <c r="G20" i="2"/>
  <c r="G14" i="2"/>
  <c r="F14" i="2"/>
  <c r="I16" i="2"/>
  <c r="J16" i="2"/>
  <c r="I17" i="2"/>
  <c r="J17" i="2"/>
  <c r="I18" i="2"/>
  <c r="J18" i="2"/>
  <c r="I19" i="2"/>
  <c r="J19" i="2"/>
  <c r="E10" i="2"/>
  <c r="I12" i="2"/>
  <c r="G38" i="2"/>
  <c r="G35" i="2"/>
  <c r="G32" i="2" s="1"/>
  <c r="G30" i="2"/>
  <c r="I29" i="2"/>
  <c r="H29" i="2" s="1"/>
  <c r="X28" i="2"/>
  <c r="G22" i="2"/>
  <c r="M23" i="2"/>
  <c r="I23" i="2" s="1"/>
  <c r="R23" i="2"/>
  <c r="G10" i="2"/>
  <c r="E27" i="2"/>
  <c r="S27" i="2" s="1"/>
  <c r="E26" i="2"/>
  <c r="S26" i="2" s="1"/>
  <c r="N22" i="2"/>
  <c r="K43" i="2"/>
  <c r="N25" i="2"/>
  <c r="L27" i="2"/>
  <c r="M25" i="2"/>
  <c r="L26" i="2"/>
  <c r="D28" i="2"/>
  <c r="U33" i="2"/>
  <c r="V33" i="2"/>
  <c r="W33" i="2"/>
  <c r="I26" i="2" l="1"/>
  <c r="AC26" i="2"/>
  <c r="H31" i="2"/>
  <c r="H30" i="2" s="1"/>
  <c r="L25" i="2"/>
  <c r="R10" i="3"/>
  <c r="R44" i="3" s="1"/>
  <c r="AB10" i="3"/>
  <c r="H10" i="3"/>
  <c r="H44" i="3" s="1"/>
  <c r="H45" i="3" s="1"/>
  <c r="I10" i="3"/>
  <c r="I44" i="3" s="1"/>
  <c r="AC10" i="3"/>
  <c r="AD10" i="3" s="1"/>
  <c r="S25" i="2"/>
  <c r="I22" i="2"/>
  <c r="H23" i="2"/>
  <c r="H22" i="2" s="1"/>
  <c r="H18" i="2"/>
  <c r="H17" i="2"/>
  <c r="H16" i="2"/>
  <c r="H19" i="2"/>
  <c r="G9" i="2"/>
  <c r="G43" i="2" s="1"/>
  <c r="N9" i="2"/>
  <c r="H26" i="2"/>
  <c r="R26" i="2"/>
  <c r="X23" i="2"/>
  <c r="AF44" i="3" l="1"/>
  <c r="M16" i="4"/>
  <c r="L14" i="4"/>
  <c r="N14" i="4" s="1"/>
  <c r="M46" i="3"/>
  <c r="AC45" i="3"/>
  <c r="AC46" i="3" s="1"/>
  <c r="R27" i="2"/>
  <c r="R25" i="2" s="1"/>
  <c r="I27" i="2"/>
  <c r="L19" i="4" s="1"/>
  <c r="S12" i="2"/>
  <c r="U12" i="2"/>
  <c r="V12" i="2"/>
  <c r="W12" i="2"/>
  <c r="S11" i="2"/>
  <c r="I11" i="2" s="1"/>
  <c r="T13" i="2"/>
  <c r="I10" i="2" l="1"/>
  <c r="H27" i="2"/>
  <c r="H25" i="2" s="1"/>
  <c r="I25" i="2"/>
  <c r="R13" i="2"/>
  <c r="J12" i="2"/>
  <c r="H12" i="2" s="1"/>
  <c r="R12" i="2"/>
  <c r="X13" i="2"/>
  <c r="X12" i="2" s="1"/>
  <c r="T12" i="2"/>
  <c r="E33" i="2"/>
  <c r="F33" i="2"/>
  <c r="U35" i="2"/>
  <c r="V35" i="2"/>
  <c r="V32" i="2" s="1"/>
  <c r="W35" i="2"/>
  <c r="W32" i="2" s="1"/>
  <c r="E35" i="2"/>
  <c r="F35" i="2"/>
  <c r="Y9" i="2"/>
  <c r="Y43" i="2" s="1"/>
  <c r="Z9" i="2"/>
  <c r="Z43" i="2" s="1"/>
  <c r="E22" i="2"/>
  <c r="F22" i="2"/>
  <c r="P22" i="2"/>
  <c r="Q22" i="2"/>
  <c r="R22" i="2"/>
  <c r="S22" i="2"/>
  <c r="T22" i="2"/>
  <c r="U22" i="2"/>
  <c r="V22" i="2"/>
  <c r="W22" i="2"/>
  <c r="W9" i="2" s="1"/>
  <c r="X22" i="2"/>
  <c r="D23" i="2"/>
  <c r="D22" i="2" s="1"/>
  <c r="Y27" i="2"/>
  <c r="Y26" i="2"/>
  <c r="Z26" i="2"/>
  <c r="Z27" i="2"/>
  <c r="AA43" i="2"/>
  <c r="D26" i="2"/>
  <c r="V25" i="2"/>
  <c r="U26" i="2"/>
  <c r="U27" i="2"/>
  <c r="F25" i="2"/>
  <c r="T25" i="2"/>
  <c r="D27" i="2" l="1"/>
  <c r="X27" i="2" s="1"/>
  <c r="AB7" i="2"/>
  <c r="E25" i="2"/>
  <c r="U25" i="2"/>
  <c r="V9" i="2"/>
  <c r="V43" i="2" s="1"/>
  <c r="W43" i="2"/>
  <c r="X26" i="2"/>
  <c r="T42" i="2" l="1"/>
  <c r="S42" i="2"/>
  <c r="D42" i="2"/>
  <c r="D41" i="2" s="1"/>
  <c r="D40" i="2" s="1"/>
  <c r="F40" i="2"/>
  <c r="E41" i="2"/>
  <c r="E40" i="2" s="1"/>
  <c r="U40" i="2"/>
  <c r="Q40" i="2"/>
  <c r="T39" i="2"/>
  <c r="S39" i="2"/>
  <c r="D39" i="2"/>
  <c r="D38" i="2" s="1"/>
  <c r="U38" i="2"/>
  <c r="U32" i="2" s="1"/>
  <c r="F38" i="2"/>
  <c r="F32" i="2" s="1"/>
  <c r="E38" i="2"/>
  <c r="E32" i="2" s="1"/>
  <c r="T37" i="2"/>
  <c r="J37" i="2" s="1"/>
  <c r="S37" i="2"/>
  <c r="I37" i="2" s="1"/>
  <c r="D37" i="2"/>
  <c r="T36" i="2"/>
  <c r="J36" i="2" s="1"/>
  <c r="S36" i="2"/>
  <c r="D36" i="2"/>
  <c r="T34" i="2"/>
  <c r="R34" i="2" s="1"/>
  <c r="D34" i="2"/>
  <c r="D33" i="2" s="1"/>
  <c r="X31" i="2"/>
  <c r="X30" i="2" s="1"/>
  <c r="D31" i="2"/>
  <c r="D30" i="2" s="1"/>
  <c r="U30" i="2"/>
  <c r="T30" i="2"/>
  <c r="S30" i="2"/>
  <c r="R30" i="2"/>
  <c r="F30" i="2"/>
  <c r="E30" i="2"/>
  <c r="D29" i="2"/>
  <c r="T21" i="2"/>
  <c r="S21" i="2"/>
  <c r="D21" i="2"/>
  <c r="R21" i="2" s="1"/>
  <c r="X21" i="2" s="1"/>
  <c r="U20" i="2"/>
  <c r="F20" i="2"/>
  <c r="E20" i="2"/>
  <c r="D19" i="2"/>
  <c r="D18" i="2"/>
  <c r="E17" i="2"/>
  <c r="D17" i="2" s="1"/>
  <c r="D16" i="2"/>
  <c r="E15" i="2"/>
  <c r="S15" i="2" s="1"/>
  <c r="U14" i="2"/>
  <c r="T11" i="2"/>
  <c r="J11" i="2" s="1"/>
  <c r="S10" i="2"/>
  <c r="D11" i="2"/>
  <c r="D10" i="2" s="1"/>
  <c r="U10" i="2"/>
  <c r="F10" i="2"/>
  <c r="H37" i="2" l="1"/>
  <c r="R15" i="2"/>
  <c r="R14" i="2" s="1"/>
  <c r="I15" i="2"/>
  <c r="S14" i="2"/>
  <c r="T38" i="2"/>
  <c r="J39" i="2"/>
  <c r="J10" i="2"/>
  <c r="H11" i="2"/>
  <c r="H10" i="2" s="1"/>
  <c r="S38" i="2"/>
  <c r="I39" i="2"/>
  <c r="I38" i="2" s="1"/>
  <c r="S20" i="2"/>
  <c r="I21" i="2"/>
  <c r="I20" i="2" s="1"/>
  <c r="T20" i="2"/>
  <c r="J21" i="2"/>
  <c r="T14" i="2"/>
  <c r="J15" i="2"/>
  <c r="J14" i="2" s="1"/>
  <c r="J35" i="2"/>
  <c r="S41" i="2"/>
  <c r="S40" i="2" s="1"/>
  <c r="I42" i="2"/>
  <c r="S33" i="2"/>
  <c r="I33" i="2" s="1"/>
  <c r="I34" i="2"/>
  <c r="T33" i="2"/>
  <c r="J33" i="2" s="1"/>
  <c r="J34" i="2"/>
  <c r="R36" i="2"/>
  <c r="X36" i="2" s="1"/>
  <c r="I36" i="2"/>
  <c r="T41" i="2"/>
  <c r="T40" i="2" s="1"/>
  <c r="J42" i="2"/>
  <c r="J41" i="2" s="1"/>
  <c r="J40" i="2" s="1"/>
  <c r="T10" i="2"/>
  <c r="T9" i="2" s="1"/>
  <c r="R11" i="2"/>
  <c r="R10" i="2" s="1"/>
  <c r="D35" i="2"/>
  <c r="D32" i="2" s="1"/>
  <c r="S35" i="2"/>
  <c r="U9" i="2"/>
  <c r="T35" i="2"/>
  <c r="F9" i="2"/>
  <c r="F43" i="2" s="1"/>
  <c r="R39" i="2"/>
  <c r="R37" i="2"/>
  <c r="X37" i="2" s="1"/>
  <c r="D25" i="2"/>
  <c r="X25" i="2"/>
  <c r="D15" i="2"/>
  <c r="D20" i="2"/>
  <c r="R42" i="2"/>
  <c r="X42" i="2" s="1"/>
  <c r="X20" i="2"/>
  <c r="R20" i="2"/>
  <c r="E14" i="2"/>
  <c r="E9" i="2" s="1"/>
  <c r="X39" i="2"/>
  <c r="X38" i="2" s="1"/>
  <c r="S32" i="2" l="1"/>
  <c r="R38" i="2"/>
  <c r="H21" i="2"/>
  <c r="H20" i="2" s="1"/>
  <c r="J20" i="2"/>
  <c r="J9" i="2" s="1"/>
  <c r="J43" i="2" s="1"/>
  <c r="T32" i="2"/>
  <c r="H42" i="2"/>
  <c r="H41" i="2" s="1"/>
  <c r="H40" i="2" s="1"/>
  <c r="I41" i="2"/>
  <c r="I40" i="2" s="1"/>
  <c r="I35" i="2"/>
  <c r="H36" i="2"/>
  <c r="H35" i="2" s="1"/>
  <c r="H33" i="2"/>
  <c r="I32" i="2"/>
  <c r="S9" i="2"/>
  <c r="AB9" i="2" s="1"/>
  <c r="H34" i="2"/>
  <c r="H39" i="2"/>
  <c r="H38" i="2" s="1"/>
  <c r="J38" i="2"/>
  <c r="J32" i="2" s="1"/>
  <c r="R9" i="2"/>
  <c r="R35" i="2"/>
  <c r="X35" i="2"/>
  <c r="X34" i="2"/>
  <c r="X33" i="2" s="1"/>
  <c r="R33" i="2"/>
  <c r="E43" i="2"/>
  <c r="T43" i="2"/>
  <c r="D14" i="2"/>
  <c r="R41" i="2"/>
  <c r="R40" i="2" s="1"/>
  <c r="U43" i="2"/>
  <c r="X11" i="2"/>
  <c r="X10" i="2" s="1"/>
  <c r="H32" i="2" l="1"/>
  <c r="I14" i="2"/>
  <c r="I9" i="2" s="1"/>
  <c r="I43" i="2" s="1"/>
  <c r="H15" i="2"/>
  <c r="H14" i="2" s="1"/>
  <c r="S43" i="2"/>
  <c r="X32" i="2"/>
  <c r="X15" i="2"/>
  <c r="X14" i="2" s="1"/>
  <c r="X9" i="2" s="1"/>
  <c r="R32" i="2"/>
  <c r="R43" i="2" s="1"/>
  <c r="D9" i="2"/>
  <c r="D43" i="2" s="1"/>
  <c r="X41" i="2"/>
  <c r="X40" i="2" s="1"/>
  <c r="M18" i="4" l="1"/>
  <c r="M19" i="4" s="1"/>
  <c r="M45" i="2"/>
  <c r="AC47" i="3"/>
  <c r="AC48" i="3" s="1"/>
  <c r="L16" i="4"/>
  <c r="L17" i="4"/>
  <c r="X43" i="2"/>
  <c r="L18" i="4" l="1"/>
  <c r="L20" i="4" s="1"/>
  <c r="L23" i="2"/>
  <c r="L22" i="2" s="1"/>
  <c r="L9" i="2" s="1"/>
  <c r="M22" i="2"/>
  <c r="M9" i="2" s="1"/>
  <c r="M43" i="2" s="1"/>
  <c r="H9" i="2"/>
  <c r="H43" i="2" s="1"/>
  <c r="H44" i="2" s="1"/>
  <c r="AC9" i="2" l="1"/>
  <c r="AD9" i="2" s="1"/>
  <c r="R50" i="2"/>
  <c r="L43" i="2"/>
  <c r="AC44" i="2" s="1"/>
  <c r="AC45" i="2" s="1"/>
</calcChain>
</file>

<file path=xl/sharedStrings.xml><?xml version="1.0" encoding="utf-8"?>
<sst xmlns="http://schemas.openxmlformats.org/spreadsheetml/2006/main" count="701" uniqueCount="144">
  <si>
    <t>STT</t>
  </si>
  <si>
    <t>Tên dự án, nội dung</t>
  </si>
  <si>
    <t>Kinh phí được phân bổ tại Kế hoạch số 75</t>
  </si>
  <si>
    <t xml:space="preserve">Kinh phí </t>
  </si>
  <si>
    <t xml:space="preserve">Nội dung/nội dung thành phần </t>
  </si>
  <si>
    <t>I</t>
  </si>
  <si>
    <t>Nội dung số 01- Tiểu dự án 2- Dự án 3- Hỗ trợ phát triển sản xuất theo chuỗi giá trị</t>
  </si>
  <si>
    <t>II</t>
  </si>
  <si>
    <t>Phòng Văn hóa - Xã hội</t>
  </si>
  <si>
    <t>Tiểu dự án 1- Dự án 5: Đổi mới hoạt động, củng cố phát triển các trường phổ thông dân tộc nội trú, trường phổ thông dân tộc bán trú, trường phổ thông có học sinh ở bán trú và xóa mù chữ cho người dân vùng đồng bào dân tộc thiểu số</t>
  </si>
  <si>
    <t xml:space="preserve">Tiểu dự án 3 - Dự án 5: Dự án phát triển giáo dục nghề nghiệp và giải quyết việc làm cho người lao động vùng dân tộc thiểu số và miền núi: </t>
  </si>
  <si>
    <t>Tiểu dự án 1- Dự án 10: Biểu dương, tôn vinh điển hình tiên tiến, phát huy vai trò của người có uy tín</t>
  </si>
  <si>
    <t>Nội dung 3, Dự án 1: Hỗ trợ đất sản xuất, chuyển đổi nghề</t>
  </si>
  <si>
    <t>III</t>
  </si>
  <si>
    <t>Hội Liên hiệp Phụ nữ xã</t>
  </si>
  <si>
    <t>Dự án 8: Thực hiện bình đẳng giới và giải quyết những vấn đề cấp thiết đối với phụ nữ và trẻ em</t>
  </si>
  <si>
    <t>IV</t>
  </si>
  <si>
    <t>Trung tâm Dịch vụ tổng hợp</t>
  </si>
  <si>
    <t>Nội dung số 01- Dự án 4: Đầu tư cơ sở hạ tầng thiết yếu vùng đồng bào DTTS&amp;MN; ưu tiên đối với các xã đặc biệt khó khăn, thôn đặc biệt khó khăn.</t>
  </si>
  <si>
    <t>V</t>
  </si>
  <si>
    <t>Ủy ban MTTQVN xã</t>
  </si>
  <si>
    <t>Tiểu dự án 3, Dự án 10: Kiểm tra, giám sát, đánh giá, đào tạo, tập huấn tổ chức thực hiện Chương trình</t>
  </si>
  <si>
    <t>Hợp phần thứ hai</t>
  </si>
  <si>
    <t>Hợp phần thứ nhất</t>
  </si>
  <si>
    <t>NSTW</t>
  </si>
  <si>
    <t>NSĐP</t>
  </si>
  <si>
    <t>A</t>
  </si>
  <si>
    <t>Chương trình MTQG giai đoạn 2021-2025 (vốn chuyển nguồn từ các năm trước chuyển sang năm 2026)</t>
  </si>
  <si>
    <t xml:space="preserve">CT MTQG phát triển KTXH trong vùng ĐBDTTS&amp;MN </t>
  </si>
  <si>
    <t>Tổng cộng</t>
  </si>
  <si>
    <t xml:space="preserve">Hợp phần thứ nhất </t>
  </si>
  <si>
    <t xml:space="preserve"> Hợp phần thứ nhất </t>
  </si>
  <si>
    <t>Theo đề xuất của phòng Xây dựng, NN&amp;MT tại Báo cáo số 66 ngày 13/7/2026, đề xuất chuyển sang Trung tâm Dịch vụ tổng hợp tham mưu thực hiện</t>
  </si>
  <si>
    <t>Biểu số 03</t>
  </si>
  <si>
    <t>Đơn vị: đồng</t>
  </si>
  <si>
    <t>Phòng Xây dựng, Nông nghiệp và Môi trường</t>
  </si>
  <si>
    <t>Phòng Kinh tế (trước sắp xếp), sau sắp xếp đã thu hồi về NS xã để phân bổ cho phòng Xây dựng, Nông nghiệp và Môi trường</t>
  </si>
  <si>
    <t>Chương trình mục tiêu quốc gia giảm nghèo bền vững</t>
  </si>
  <si>
    <t>Dự án 2: Đa dạng hóa sinh kế,
 phát triển mô hình giảm nghèo</t>
  </si>
  <si>
    <t>Tiểu dự án 2 Dự án 6: Truyền thông về giảm nghèo đa chiều</t>
  </si>
  <si>
    <t>Tiểu dự án 1 Dự án 7: Nâng
 cao năng lực thực hiện Chương trình</t>
  </si>
  <si>
    <t>Tiểu dự án 2 Dự án 7: Giám sát, đánh giá</t>
  </si>
  <si>
    <t>Trung tâm dịch vụ tổng hợp</t>
  </si>
  <si>
    <t>-</t>
  </si>
  <si>
    <t xml:space="preserve">Nội dung 03 - Nội dung thành phần 10 
</t>
  </si>
  <si>
    <t xml:space="preserve">Nội dung 10 - Nội dung thành phần 03 
</t>
  </si>
  <si>
    <t xml:space="preserve">Nội dung 02 - Nội dung thành phần 10 
</t>
  </si>
  <si>
    <t xml:space="preserve">Nội dung 01 - Nội dung thành phần 10 
</t>
  </si>
  <si>
    <t>Chương trình mục tiêu quốc gia xây dựng nông thôn mới</t>
  </si>
  <si>
    <t>Nội dung 9 - Nội dung thành phần số 2</t>
  </si>
  <si>
    <t>B</t>
  </si>
  <si>
    <t>C</t>
  </si>
  <si>
    <t>TỔNG CỘNG</t>
  </si>
  <si>
    <t>Ngân sách xã</t>
  </si>
  <si>
    <t>VI</t>
  </si>
  <si>
    <t>Nội dung 09: Tăng cường hỗ trợ cho hệ thống thông tin và truyền thông cơ sở thuộc thành phần số 02</t>
  </si>
  <si>
    <t>UB MTQT Việt Nam xã</t>
  </si>
  <si>
    <t>Nội dung 6, Nội dung thành phần 01</t>
  </si>
  <si>
    <t xml:space="preserve">Kinh phí dư 02 công trình sửa chữa (Duy tu bảo dưỡng đường Bản Váng - Nà Cáy) </t>
  </si>
  <si>
    <t>còn dư</t>
  </si>
  <si>
    <t>Duy tu bảo dưỡng đường Bản Váng - Nà Cáy</t>
  </si>
  <si>
    <t>Duy tu bảo dưỡng Cốc Pái Tiền phong xã Chợ Rã</t>
  </si>
  <si>
    <t>Ghi chú</t>
  </si>
  <si>
    <t>Tổng kết quả giải ngân</t>
  </si>
  <si>
    <t>giải quyết tình trạng thiếu đất ở, nhà ở</t>
  </si>
  <si>
    <t>Đổi mới và nâng cao chất lượng, hiệu quả công tác truyền thông về xây dựng NTM, giảm nghèo bền vững và phát triển kinh tế - xã hội vùng đồng bào DTTS&amp;MN</t>
  </si>
  <si>
    <t>Xây dựng và nhân rộng các mô hình sinh kế đa dạng, mô hình hỗ trợ phát triển sản xuất hỗ trợ giảm nghèo, phù hợp với điều kiện sinh thái, văn hóa và trình độ phát triển của từng địa phương, đặc biệt tại các xã, thôn đặc biệt khó khăn, vùng đồng bào DTTS&amp;MN, an toàn khu, biên giới và hải đảo; khuyến khích ứng dụng khoa học - công nghệ, kinh tế số, kinh tế xanh và khởi nghiệp đổi mới sáng tạo; bảo đảm kết nối thị trường; thí điểm cơ chế tín dụng vi mô, bảo hiểm nông nghiệp thích ứng với biến đổi khí hậu và duy trì bền vững.</t>
  </si>
  <si>
    <t>Xây dựng Chương trình, tài liệu và tổ chức bồi dưỡng, tập huấn, nâng cao năng lực cho đội ngũ cán bộ làm công tác xây dựng NTM, giảm nghèo bền vững, phát triển kinh tế - xã hội vùng đồng bào DTTS&amp;MN, đặc biệt là cán bộ cơ sở; tập huấn, nâng cao nhận thức, năng lực, đổi mới tư duy của cộng đồng và người dân về xây dựng NTM, giảm nghèo bền vững, phát triển kinh tế - xã hội vùng đồng bào DTTS&amp;MN; tập trung, ưu tiên cho các đối tượng thuộc xã, thôn đặc biệt khó khăn, vùng đồng bào DTTS&amp;MN;</t>
  </si>
  <si>
    <t>Nâng cao chất lượng và hiệu quả công tác kiểm tra, giám sát, đánh giá kết quả thực hiện Chương trình ở các cấp; xây dựng hệ thống cơ sở dữ liệu quản lý Chương trình. Rà soát, đánh giá hộ nghèo, hộ cận nghèo hằng năm</t>
  </si>
  <si>
    <t>BIỂU ĐIỀU CHỈNH NỘI DUNG, PHÂN BỔ KINH PHÍ THỰC HIỆN CÁC CHƯƠNG TRÌNH MỤC TIÊU QUỐC GIA VỐN CHUYỂN NGUỒN NĂM 2025 SANG NĂM 2026</t>
  </si>
  <si>
    <t>Phòng Văn hóa - xã hội</t>
  </si>
  <si>
    <t>thời gian thực hiện trong tháng 9</t>
  </si>
  <si>
    <t>xong trước 15/9</t>
  </si>
  <si>
    <t>thời gian hoàn thành 30/8</t>
  </si>
  <si>
    <t>Văn phòng HĐND và UBND xã</t>
  </si>
  <si>
    <t>VII</t>
  </si>
  <si>
    <t>xem dự kiến phát sinh bao nhiêu</t>
  </si>
  <si>
    <t>thời gian xong trước 20/9</t>
  </si>
  <si>
    <t>Nội dung 10, nội dung thành phần số 03</t>
  </si>
  <si>
    <t xml:space="preserve">Tên đơn vị, hợp phần </t>
  </si>
  <si>
    <t xml:space="preserve">Trung tâm Dịch vụ tổng hợp </t>
  </si>
  <si>
    <t xml:space="preserve">Nội dung 02 - Nội dung thành phần 03 
</t>
  </si>
  <si>
    <t>Nội dung cụ thể</t>
  </si>
  <si>
    <t xml:space="preserve">Dự án hỗ trợ phát triển sản xuất cộng đồng chăn nuôi dê sinh sản 500 triệu đồng; </t>
  </si>
  <si>
    <t>Dự án chuỗi giá trị Bò sinh sản hỗ trợ hợp phần còn lại 240 triệu</t>
  </si>
  <si>
    <t>Nội dung 01, Nội dung thành phần số 01</t>
  </si>
  <si>
    <t>Mua sắm đồ dùng, trang thiết bị cho Trường PTDT Nội trú Ba Bể</t>
  </si>
  <si>
    <t>Nội dung 4, Nội dung thành phần 08</t>
  </si>
  <si>
    <t>Xây dựng mô hình Tổ phụ nữ thu gom, phân loại rác</t>
  </si>
  <si>
    <t>Nội dung 1, Nội dung thành phần 08</t>
  </si>
  <si>
    <t>Ghi chú:</t>
  </si>
  <si>
    <t xml:space="preserve"> - Nội dung thành phần 02: Phát triển hạ tầng kinh tế xã hội nông thôn toàn diện, đồng bộ, hiện đại, kết nối  với đô thị và thích ứng biến đổi khí hậu</t>
  </si>
  <si>
    <t xml:space="preserve"> - Nội dung thành phần 03: Phát triển kinh tế nông thôn theo hướng sinh thái , hiện đại, tích hợp đa giá trị và đáp ứng nhu cầu thị trường</t>
  </si>
  <si>
    <t xml:space="preserve"> - Nội dung thành phần 04: Phát triển nguồn nhân lực và hỗ trợ tạo việc làm bền vững</t>
  </si>
  <si>
    <t xml:space="preserve"> - Nội dung thành phần 05: Nâng cao chất lượng dịch vụ hành chính công, trợ giúp pháp lý và thúc đẩy bình đẳng giớ</t>
  </si>
  <si>
    <t xml:space="preserve"> - Nội dung thành phần 06: Phát triển khoa học công nghệ và chuyển đổi số ở nông thôn</t>
  </si>
  <si>
    <t xml:space="preserve"> - Nội dung thành phần 07: Xây dựng môi trường và cảnh quan nông thôn sáng, xanh, sạch, đẹp, an toàn và thích ứng biến đổi khí hậu; tăng cường công tác bảo đảm ATTP tại khu vực nông thôn</t>
  </si>
  <si>
    <t xml:space="preserve"> - Nội dung thành phần 08: Phát huy vai trò của MTTQVN và các tổ chức chính trị xã hội trong XD NTM giảm nghèo bền vững và phát triển Kinh tế xã hội</t>
  </si>
  <si>
    <t xml:space="preserve">  - Nội dung thành phần 09: Bảo đảm quốc phòng an ninh và TTATXH</t>
  </si>
  <si>
    <t xml:space="preserve">  - Nội dung thành phần 10: Nâng cao năng lực truyền thông giám sát</t>
  </si>
  <si>
    <t xml:space="preserve"> - Nội dung thành phần 01: Đầu tư xây dựng , hoàn thiện cơ sở hạ tầng đặc thù vùng đồng bào dân tộc thiểu số và miền núi</t>
  </si>
  <si>
    <t xml:space="preserve">  - Nội dung thành phần 03: Phát triển nguồn nhân lực vùng đồng bào DTTS&amp;MN</t>
  </si>
  <si>
    <t xml:space="preserve">  - Nội dung thành phần 05: Công tác truyền thông, tuyên truyền; ứng dụng công nghệ thông tin, chuyển đổi số  hỗ trợ phát triển Kinh tế xã hội vùng đồng bào DTTS&amp;MN</t>
  </si>
  <si>
    <t>Chương trình MTQG PTKT-XH vùng đồng bào dân tộc thiểu số và miềm núi vốn (SN), năm 2023, nguồn TW(Duy tu, bảo dưỡng đường liên thôn Nà Mặn- Bản Pục - Khuổi Mòn, xã Thượng Giáo)</t>
  </si>
  <si>
    <t>Dự kiến thời gian hoàn thành</t>
  </si>
  <si>
    <t>thời gian thực hiện trong tháng 8</t>
  </si>
  <si>
    <t>xong trước 20/9</t>
  </si>
  <si>
    <t xml:space="preserve">(bao gồm thiết lập mới đài truyền thanh xã; nâng cấp hoạt động của đài truyền thanh xã; mở rộng cụm thu phát thanh ứng dụng công nghệ thông tin - viễn thông đối với các thôn). </t>
  </si>
  <si>
    <t>thời gian xong trước 15/8</t>
  </si>
  <si>
    <t>thời gian xong trước 15/9</t>
  </si>
  <si>
    <t>thời gian xong trước 15/10</t>
  </si>
  <si>
    <t>xong trước 30/10</t>
  </si>
  <si>
    <t xml:space="preserve"> - Nội dung thành phần 01: Hoàn thiện quy hoạch theo quy định bảo đảm đồng bộ, phù hợp, phát huy lợi thế vùng, miền và phát triển bền vững</t>
  </si>
  <si>
    <t xml:space="preserve"> - Nội dung thành phần 02: Hỗ trợ phát triển sản xuất, tạo sinh kế và nâng cao thu nhập cho người dân vùng đồng bào dân tộc thiểu số và miền núi </t>
  </si>
  <si>
    <t xml:space="preserve"> -Nội dung thành phần 04: Chính sách đặc thù ưu tiên hỗ trợ, phát triển các dân tộc còn gặp nhiều khó khăn, có khó khăn đặc thù</t>
  </si>
  <si>
    <t xml:space="preserve">Các nội dung, dự án chuyển sang thực hiện giai đoạn 2026-2030 </t>
  </si>
  <si>
    <t>Các nội dung, dự án thực hiện của chương trình giai đoạn 2021-2025 (Nội dung, nhiệm vụ dở dang chưa hoàn thành)</t>
  </si>
  <si>
    <t>ẩn</t>
  </si>
  <si>
    <t>Điều chỉnh, tăng, giảm</t>
  </si>
  <si>
    <t>Trong đó</t>
  </si>
  <si>
    <t>1=2+3</t>
  </si>
  <si>
    <t>5=6+7</t>
  </si>
  <si>
    <t>9=10+11</t>
  </si>
  <si>
    <t>15=16+17</t>
  </si>
  <si>
    <t>qđ phân cho trung tâm tổng hợp nhưng hương chưa nhập</t>
  </si>
  <si>
    <t>BIỂU PHÂN BỔ KINH PHÍ THỰC HIỆN CÁC CHƯƠNG TRÌNH MỤC TIÊU QUỐC GIA VỐN CHUYỂN NGUỒN NĂM 2025 SANG NĂM 2026</t>
  </si>
  <si>
    <t>Tổng cộng số sau điều chỉnh</t>
  </si>
  <si>
    <t>Nội dung số 01- Dự án 4:</t>
  </si>
  <si>
    <t>Kinh phí đã phân bổ thực hiện giai đoạn 2021-2025</t>
  </si>
  <si>
    <t>Điều chỉnh tăng (phân bổ bổ sung đợt này)</t>
  </si>
  <si>
    <t>Duy tu, bảo dưỡng đường liên thôn Nà Mặn- Bản Pục - Khuổi Mòn, xã Thượng Giáo</t>
  </si>
  <si>
    <t>Nội dung 10- nội dung thành phần số 03</t>
  </si>
  <si>
    <t>Biểu số II</t>
  </si>
  <si>
    <t>Biểu số: II</t>
  </si>
  <si>
    <t>(Kèm theo Tờ trình số               /TTr-UBND ngày      tháng      năm 2026 của UBND xã Chợ Rã</t>
  </si>
  <si>
    <t xml:space="preserve"> - Nội dung thành phần 05: Nâng cao chất lượng dịch vụ hành chính công, trợ giúp pháp lý và thúc đẩy bình đẳng giới</t>
  </si>
  <si>
    <t>(Kèm theo Quyết định số 912/QĐ-UBND ngày  11  tháng 8 năm 2026 của UBND xã Chợ Rã)</t>
  </si>
  <si>
    <t>Điều chỉnh tăng (+), giảm (-)</t>
  </si>
  <si>
    <t>Các nội dung, dự án chuyển sang thực hiện giai đoạn 2026-2030 sau điều chỉnh</t>
  </si>
  <si>
    <t>Các nội dung, dự án chuyển sang thực hiện giai đoạn 2026-2030 tại Nghị quyết số: 34/NQ-HĐND ngày 10/8/2026 của HĐND xã Chợ Rã</t>
  </si>
  <si>
    <t>(Kèm theo Tờ trình số         /TTr-UBND ngày     tháng 9 năm 2026 của UBND xã Chợ Rã)</t>
  </si>
  <si>
    <t>Biểu số: 02</t>
  </si>
  <si>
    <t>BIỂU ĐIỀU CHỈNH PHÂN BỔ KINH PHÍ THỰC HIỆN CÁC CHƯƠNG TRÌNH MỤC TIÊU QUỐC GIA VỐN CHUYỂN NGUỒN NĂM 2025 SANG NĂM 2026</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</si>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</sst>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0.0000000"/>
  </numFmts>
  <fonts count="31" x14ac:knownFonts="1">
    <font>
      <sz val="11"/>
      <color theme="1"/>
      <name val="Arial"/>
      <family val="2"/>
      <scheme val="minor"/>
    </font>
    <font>
      <sz val="11"/>
      <color theme="1"/>
      <name val="Times New Roman"/>
      <family val="1"/>
    </font>
    <font>
      <i/>
      <sz val="11"/>
      <color theme="1"/>
      <name val="Times New Roman"/>
      <family val="1"/>
    </font>
    <font>
      <b/>
      <sz val="12"/>
      <color theme="1"/>
      <name val="Times New Roman"/>
      <family val="1"/>
    </font>
    <font>
      <sz val="12"/>
      <color theme="1"/>
      <name val="Times New Roman"/>
      <family val="1"/>
    </font>
    <font>
      <b/>
      <sz val="14"/>
      <color theme="1"/>
      <name val="Times New Roman"/>
      <family val="1"/>
    </font>
    <font>
      <sz val="11"/>
      <color theme="1"/>
      <name val="Arial"/>
      <family val="2"/>
      <scheme val="minor"/>
    </font>
    <font>
      <sz val="14"/>
      <color theme="1"/>
      <name val="Times New Roman"/>
      <family val="1"/>
    </font>
    <font>
      <b/>
      <sz val="12"/>
      <color rgb="FFFF0000"/>
      <name val="Times New Roman"/>
      <family val="1"/>
    </font>
    <font>
      <sz val="12"/>
      <color rgb="FFFF0000"/>
      <name val="Times New Roman"/>
      <family val="1"/>
    </font>
    <font>
      <sz val="12"/>
      <name val="Times New Roman"/>
      <family val="1"/>
    </font>
    <font>
      <b/>
      <sz val="12"/>
      <name val="Times New Roman"/>
      <family val="1"/>
    </font>
    <font>
      <sz val="11"/>
      <name val="Times New Roman"/>
      <family val="1"/>
    </font>
    <font>
      <b/>
      <sz val="11"/>
      <color theme="1"/>
      <name val="Times New Roman"/>
      <family val="1"/>
    </font>
    <font>
      <b/>
      <sz val="11"/>
      <name val="Times New Roman"/>
      <family val="1"/>
    </font>
    <font>
      <b/>
      <sz val="11"/>
      <color rgb="FFFF0000"/>
      <name val="Times New Roman"/>
      <family val="1"/>
    </font>
    <font>
      <sz val="10"/>
      <name val="Times New Roman"/>
      <family val="1"/>
    </font>
    <font>
      <b/>
      <sz val="10"/>
      <color theme="1"/>
      <name val="Times New Roman"/>
      <family val="1"/>
    </font>
    <font>
      <sz val="10"/>
      <color rgb="FFFF0000"/>
      <name val="Times New Roman"/>
      <family val="1"/>
    </font>
    <font>
      <b/>
      <u/>
      <sz val="12"/>
      <color theme="1"/>
      <name val="Times New Roman"/>
      <family val="1"/>
    </font>
    <font>
      <b/>
      <i/>
      <sz val="12"/>
      <color theme="1"/>
      <name val="Times New Roman"/>
      <family val="1"/>
    </font>
    <font>
      <sz val="11"/>
      <color rgb="FFFF0000"/>
      <name val="Times New Roman"/>
      <family val="1"/>
    </font>
    <font>
      <b/>
      <sz val="14"/>
      <name val="Times New Roman"/>
      <family val="1"/>
    </font>
    <font>
      <i/>
      <sz val="14"/>
      <name val="Times New Roman"/>
      <family val="1"/>
    </font>
    <font>
      <i/>
      <sz val="11"/>
      <name val="Times New Roman"/>
      <family val="1"/>
    </font>
    <font>
      <sz val="13"/>
      <name val="Times New Roman"/>
      <family val="1"/>
    </font>
    <font>
      <b/>
      <sz val="13"/>
      <name val="Times New Roman"/>
      <family val="1"/>
    </font>
    <font>
      <i/>
      <sz val="13"/>
      <name val="Times New Roman"/>
      <family val="1"/>
    </font>
    <font>
      <b/>
      <u/>
      <sz val="13"/>
      <name val="Times New Roman"/>
      <family val="1"/>
    </font>
    <font>
      <sz val="13"/>
      <name val="Arial"/>
      <family val="2"/>
      <scheme val="minor"/>
    </font>
    <font>
      <b/>
      <i/>
      <sz val="13"/>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4">
    <xf numFmtId="0" fontId="0" fillId="0" borderId="0"/>
    <xf numFmtId="43" fontId="6" fillId="0" borderId="0" applyFont="0" applyFill="0" applyBorder="0" applyAlignment="0" applyProtection="0"/>
    <xf numFmtId="0" fontId="6" fillId="0" borderId="0"/>
    <xf numFmtId="0" fontId="6" fillId="0" borderId="0"/>
  </cellStyleXfs>
  <cellXfs count="274">
    <xf numFmtId="0" fontId="0" fillId="0" borderId="0" xfId="0"/>
    <xf numFmtId="0" fontId="2" fillId="0" borderId="0" xfId="0" applyFont="1" applyAlignment="1">
      <alignment horizontal="center" vertical="center"/>
    </xf>
    <xf numFmtId="0" fontId="3" fillId="0" borderId="1" xfId="0" applyFont="1" applyBorder="1" applyAlignment="1">
      <alignment horizontal="center" vertical="center" wrapText="1"/>
    </xf>
    <xf numFmtId="3" fontId="4" fillId="0" borderId="1" xfId="0" applyNumberFormat="1" applyFont="1" applyBorder="1" applyAlignment="1">
      <alignment horizontal="center" vertical="center" wrapText="1"/>
    </xf>
    <xf numFmtId="3"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1" fillId="0" borderId="0" xfId="0" applyFont="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164" fontId="9"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3"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3" fontId="10" fillId="0" borderId="1" xfId="0" applyNumberFormat="1" applyFont="1" applyBorder="1" applyAlignment="1">
      <alignment horizontal="center" vertical="center"/>
    </xf>
    <xf numFmtId="0" fontId="10" fillId="0" borderId="1" xfId="0" applyFont="1" applyBorder="1" applyAlignment="1">
      <alignment horizontal="center" vertical="center"/>
    </xf>
    <xf numFmtId="0" fontId="11" fillId="0" borderId="1" xfId="0" applyFont="1" applyBorder="1" applyAlignment="1">
      <alignment horizontal="center" vertical="center"/>
    </xf>
    <xf numFmtId="3" fontId="11"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164" fontId="10" fillId="0" borderId="1" xfId="1" applyNumberFormat="1" applyFont="1" applyBorder="1" applyAlignment="1">
      <alignment horizontal="center" vertical="center" wrapText="1"/>
    </xf>
    <xf numFmtId="3" fontId="12" fillId="0" borderId="1" xfId="0" applyNumberFormat="1" applyFont="1" applyBorder="1" applyAlignment="1">
      <alignment horizontal="center" vertical="center"/>
    </xf>
    <xf numFmtId="0" fontId="1" fillId="0" borderId="1" xfId="0" applyFont="1" applyBorder="1" applyAlignment="1">
      <alignment horizontal="center" vertical="center"/>
    </xf>
    <xf numFmtId="164" fontId="9" fillId="0" borderId="1" xfId="1" applyNumberFormat="1" applyFont="1" applyBorder="1" applyAlignment="1">
      <alignment horizontal="center" vertical="center"/>
    </xf>
    <xf numFmtId="0" fontId="9" fillId="0" borderId="1" xfId="0" applyFont="1" applyBorder="1" applyAlignment="1">
      <alignment horizontal="left" vertical="center" wrapText="1"/>
    </xf>
    <xf numFmtId="0" fontId="13" fillId="0" borderId="1" xfId="0" applyFont="1" applyBorder="1" applyAlignment="1">
      <alignment horizontal="center" vertical="center"/>
    </xf>
    <xf numFmtId="164" fontId="10" fillId="0" borderId="1" xfId="1" applyNumberFormat="1" applyFont="1" applyBorder="1" applyAlignment="1">
      <alignment horizontal="left" vertical="center" wrapText="1"/>
    </xf>
    <xf numFmtId="164" fontId="10" fillId="0" borderId="1" xfId="1" applyNumberFormat="1" applyFont="1" applyBorder="1" applyAlignment="1">
      <alignment horizontal="center" vertical="center"/>
    </xf>
    <xf numFmtId="0" fontId="12" fillId="0" borderId="1" xfId="0" applyFont="1" applyBorder="1" applyAlignment="1">
      <alignment horizontal="center" vertical="center"/>
    </xf>
    <xf numFmtId="164" fontId="11" fillId="0" borderId="1" xfId="1" applyNumberFormat="1" applyFont="1" applyBorder="1" applyAlignment="1">
      <alignment horizontal="center" vertical="center"/>
    </xf>
    <xf numFmtId="164" fontId="11" fillId="0" borderId="1" xfId="1" applyNumberFormat="1" applyFont="1" applyBorder="1" applyAlignment="1">
      <alignment horizontal="center" vertical="center" wrapText="1"/>
    </xf>
    <xf numFmtId="0" fontId="10" fillId="0" borderId="1" xfId="0" applyFont="1" applyBorder="1" applyAlignment="1">
      <alignment horizontal="left" vertical="center" wrapText="1"/>
    </xf>
    <xf numFmtId="0" fontId="10" fillId="3" borderId="11" xfId="2" applyFont="1" applyFill="1" applyBorder="1" applyAlignment="1">
      <alignment horizontal="left" vertical="center" wrapText="1"/>
    </xf>
    <xf numFmtId="164" fontId="1" fillId="0" borderId="1" xfId="0" applyNumberFormat="1" applyFont="1" applyBorder="1" applyAlignment="1">
      <alignment horizontal="center" vertical="center"/>
    </xf>
    <xf numFmtId="164" fontId="13" fillId="0" borderId="1" xfId="0" applyNumberFormat="1" applyFont="1" applyBorder="1" applyAlignment="1">
      <alignment horizontal="center" vertical="center"/>
    </xf>
    <xf numFmtId="0" fontId="4" fillId="0" borderId="0" xfId="0" applyFont="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165" fontId="9" fillId="0" borderId="1" xfId="1" applyNumberFormat="1" applyFont="1" applyBorder="1" applyAlignment="1">
      <alignment horizontal="center" vertical="center" wrapText="1"/>
    </xf>
    <xf numFmtId="3" fontId="9" fillId="0" borderId="1" xfId="1" applyNumberFormat="1" applyFont="1" applyBorder="1" applyAlignment="1">
      <alignment horizontal="center" vertical="center" wrapText="1"/>
    </xf>
    <xf numFmtId="0" fontId="15" fillId="0" borderId="1" xfId="0" applyFont="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center" vertical="center" wrapText="1"/>
    </xf>
    <xf numFmtId="164" fontId="10" fillId="0" borderId="1" xfId="1" applyNumberFormat="1" applyFont="1" applyFill="1" applyBorder="1" applyAlignment="1">
      <alignment horizontal="center" vertical="center" wrapText="1"/>
    </xf>
    <xf numFmtId="3" fontId="11" fillId="0" borderId="1" xfId="0" applyNumberFormat="1" applyFont="1" applyBorder="1" applyAlignment="1">
      <alignment horizontal="center" vertical="center" wrapText="1"/>
    </xf>
    <xf numFmtId="164" fontId="11" fillId="2" borderId="1" xfId="1" applyNumberFormat="1" applyFont="1" applyFill="1" applyBorder="1" applyAlignment="1">
      <alignment horizontal="center" vertical="center"/>
    </xf>
    <xf numFmtId="164" fontId="11" fillId="2" borderId="1" xfId="1" applyNumberFormat="1" applyFont="1" applyFill="1" applyBorder="1" applyAlignment="1">
      <alignment horizontal="center" vertical="center" wrapText="1"/>
    </xf>
    <xf numFmtId="0" fontId="12" fillId="2" borderId="1" xfId="0" applyFont="1" applyFill="1" applyBorder="1" applyAlignment="1">
      <alignment horizontal="center" vertical="center"/>
    </xf>
    <xf numFmtId="164" fontId="14" fillId="2" borderId="1" xfId="0" applyNumberFormat="1" applyFont="1" applyFill="1" applyBorder="1" applyAlignment="1">
      <alignment horizontal="center" vertical="center"/>
    </xf>
    <xf numFmtId="3" fontId="16" fillId="0" borderId="1" xfId="0" applyNumberFormat="1" applyFont="1" applyBorder="1" applyAlignment="1">
      <alignment vertical="center" wrapText="1"/>
    </xf>
    <xf numFmtId="0" fontId="3" fillId="0" borderId="0" xfId="0" applyFont="1" applyAlignment="1">
      <alignment horizontal="center" vertical="center" wrapText="1"/>
    </xf>
    <xf numFmtId="3" fontId="3" fillId="0" borderId="0" xfId="0" applyNumberFormat="1" applyFont="1" applyAlignment="1">
      <alignment horizontal="center" vertical="center" wrapText="1"/>
    </xf>
    <xf numFmtId="3" fontId="11" fillId="0" borderId="0" xfId="0" applyNumberFormat="1" applyFont="1" applyAlignment="1">
      <alignment horizontal="center" vertical="center"/>
    </xf>
    <xf numFmtId="3" fontId="10" fillId="0" borderId="0" xfId="0" applyNumberFormat="1" applyFont="1" applyAlignment="1">
      <alignment horizontal="center" vertical="center"/>
    </xf>
    <xf numFmtId="3" fontId="11" fillId="0" borderId="0" xfId="0" applyNumberFormat="1" applyFont="1" applyAlignment="1">
      <alignment horizontal="center" vertical="center" wrapText="1"/>
    </xf>
    <xf numFmtId="164" fontId="10" fillId="0" borderId="0" xfId="1" applyNumberFormat="1" applyFont="1" applyBorder="1" applyAlignment="1">
      <alignment horizontal="center" vertical="center" wrapText="1"/>
    </xf>
    <xf numFmtId="164" fontId="14" fillId="2" borderId="0" xfId="0" applyNumberFormat="1" applyFont="1" applyFill="1" applyAlignment="1">
      <alignment horizontal="center" vertical="center"/>
    </xf>
    <xf numFmtId="164" fontId="11" fillId="0" borderId="0" xfId="1" applyNumberFormat="1" applyFont="1" applyBorder="1" applyAlignment="1">
      <alignment horizontal="center" vertical="center"/>
    </xf>
    <xf numFmtId="164" fontId="11" fillId="0" borderId="0" xfId="1" applyNumberFormat="1" applyFont="1" applyBorder="1" applyAlignment="1">
      <alignment horizontal="center" vertical="center" wrapText="1"/>
    </xf>
    <xf numFmtId="164" fontId="1" fillId="0" borderId="0" xfId="0" applyNumberFormat="1" applyFont="1" applyAlignment="1">
      <alignment horizontal="center" vertical="center"/>
    </xf>
    <xf numFmtId="164" fontId="13" fillId="0" borderId="0" xfId="0" applyNumberFormat="1" applyFont="1" applyAlignment="1">
      <alignment horizontal="center" vertical="center"/>
    </xf>
    <xf numFmtId="0" fontId="16" fillId="0" borderId="1" xfId="3" applyFont="1" applyBorder="1" applyAlignment="1">
      <alignment horizontal="left" vertical="center" wrapText="1"/>
    </xf>
    <xf numFmtId="0" fontId="4" fillId="0" borderId="0" xfId="0" applyFont="1" applyAlignment="1">
      <alignment vertical="center"/>
    </xf>
    <xf numFmtId="164" fontId="14" fillId="0" borderId="0" xfId="0" applyNumberFormat="1" applyFont="1" applyAlignment="1">
      <alignment horizontal="center" vertical="center"/>
    </xf>
    <xf numFmtId="164" fontId="17" fillId="0" borderId="1" xfId="0" applyNumberFormat="1" applyFont="1" applyBorder="1" applyAlignment="1">
      <alignment horizontal="center" vertical="center"/>
    </xf>
    <xf numFmtId="4" fontId="18" fillId="0" borderId="1" xfId="0" applyNumberFormat="1" applyFont="1" applyBorder="1" applyAlignment="1">
      <alignment vertical="center" wrapText="1"/>
    </xf>
    <xf numFmtId="3" fontId="8" fillId="0" borderId="1" xfId="0" applyNumberFormat="1" applyFont="1" applyBorder="1" applyAlignment="1">
      <alignment horizontal="center" vertical="center"/>
    </xf>
    <xf numFmtId="3" fontId="10" fillId="2" borderId="1" xfId="0" applyNumberFormat="1" applyFont="1" applyFill="1" applyBorder="1" applyAlignment="1">
      <alignment horizontal="center" vertical="center"/>
    </xf>
    <xf numFmtId="0" fontId="8" fillId="0" borderId="4" xfId="0" applyFont="1" applyBorder="1" applyAlignment="1">
      <alignment vertical="center" wrapText="1"/>
    </xf>
    <xf numFmtId="0" fontId="8" fillId="0" borderId="6" xfId="0" applyFont="1" applyBorder="1" applyAlignment="1">
      <alignment vertical="center" wrapText="1"/>
    </xf>
    <xf numFmtId="3" fontId="11" fillId="0" borderId="4" xfId="0" applyNumberFormat="1" applyFont="1" applyBorder="1" applyAlignment="1">
      <alignment horizontal="center" vertical="center"/>
    </xf>
    <xf numFmtId="164" fontId="11" fillId="0" borderId="1" xfId="1" applyNumberFormat="1" applyFont="1" applyFill="1" applyBorder="1" applyAlignment="1">
      <alignment horizontal="center" vertical="center" wrapText="1"/>
    </xf>
    <xf numFmtId="0" fontId="8" fillId="0" borderId="1" xfId="0" applyFont="1" applyBorder="1" applyAlignment="1">
      <alignment vertical="center" wrapText="1"/>
    </xf>
    <xf numFmtId="3" fontId="10" fillId="0" borderId="0" xfId="0" applyNumberFormat="1" applyFont="1" applyAlignment="1">
      <alignment horizontal="center" vertical="center" wrapText="1"/>
    </xf>
    <xf numFmtId="0" fontId="8" fillId="0" borderId="1" xfId="0" applyFont="1" applyBorder="1" applyAlignment="1">
      <alignment horizontal="center" vertical="center"/>
    </xf>
    <xf numFmtId="0" fontId="1" fillId="0" borderId="0" xfId="0" applyFont="1"/>
    <xf numFmtId="0" fontId="19" fillId="0" borderId="0" xfId="0" applyFont="1" applyAlignment="1">
      <alignment vertical="center"/>
    </xf>
    <xf numFmtId="0" fontId="20" fillId="0" borderId="0" xfId="0" applyFont="1" applyAlignment="1">
      <alignment vertical="center"/>
    </xf>
    <xf numFmtId="0" fontId="14" fillId="0" borderId="1" xfId="0" applyFont="1" applyBorder="1" applyAlignment="1">
      <alignment horizontal="center" vertical="center"/>
    </xf>
    <xf numFmtId="0" fontId="12" fillId="2" borderId="1"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8" fillId="0" borderId="1" xfId="3" applyFont="1" applyBorder="1" applyAlignment="1">
      <alignment horizontal="left" vertical="center" wrapText="1"/>
    </xf>
    <xf numFmtId="3" fontId="4" fillId="0" borderId="0" xfId="0" applyNumberFormat="1" applyFont="1" applyAlignment="1">
      <alignment horizontal="center" vertical="center"/>
    </xf>
    <xf numFmtId="3" fontId="8" fillId="0" borderId="1" xfId="0" applyNumberFormat="1" applyFont="1" applyBorder="1" applyAlignment="1">
      <alignment horizontal="center" vertical="center" wrapText="1"/>
    </xf>
    <xf numFmtId="3" fontId="21" fillId="0" borderId="1" xfId="0" applyNumberFormat="1" applyFont="1" applyBorder="1" applyAlignment="1">
      <alignment horizontal="center" vertical="center"/>
    </xf>
    <xf numFmtId="164" fontId="9" fillId="0" borderId="1" xfId="1" applyNumberFormat="1" applyFont="1" applyFill="1" applyBorder="1" applyAlignment="1">
      <alignment horizontal="center" vertical="center" wrapText="1"/>
    </xf>
    <xf numFmtId="3" fontId="11" fillId="2" borderId="1" xfId="0" applyNumberFormat="1" applyFont="1" applyFill="1" applyBorder="1" applyAlignment="1">
      <alignment horizontal="center" vertical="center"/>
    </xf>
    <xf numFmtId="3" fontId="11" fillId="2" borderId="1" xfId="0" applyNumberFormat="1" applyFont="1" applyFill="1" applyBorder="1" applyAlignment="1">
      <alignment horizontal="center" vertical="center" wrapText="1"/>
    </xf>
    <xf numFmtId="164" fontId="11"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2" fillId="3" borderId="0" xfId="0" applyFont="1" applyFill="1" applyAlignment="1">
      <alignment horizontal="center" vertical="center"/>
    </xf>
    <xf numFmtId="0" fontId="24" fillId="3" borderId="0" xfId="0" applyFont="1" applyFill="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0" fillId="3" borderId="0" xfId="0" applyFont="1" applyFill="1" applyAlignment="1">
      <alignment horizontal="center" vertical="center"/>
    </xf>
    <xf numFmtId="3" fontId="11" fillId="3" borderId="1" xfId="0" applyNumberFormat="1" applyFont="1" applyFill="1" applyBorder="1" applyAlignment="1">
      <alignment horizontal="center" vertical="center" wrapText="1"/>
    </xf>
    <xf numFmtId="3" fontId="11" fillId="3" borderId="1" xfId="0" applyNumberFormat="1" applyFont="1" applyFill="1" applyBorder="1" applyAlignment="1">
      <alignment horizontal="center" vertical="center"/>
    </xf>
    <xf numFmtId="3" fontId="10" fillId="3" borderId="1" xfId="0" applyNumberFormat="1" applyFont="1" applyFill="1" applyBorder="1" applyAlignment="1">
      <alignment horizontal="center" vertical="center" wrapText="1"/>
    </xf>
    <xf numFmtId="164" fontId="10" fillId="3" borderId="1" xfId="1" applyNumberFormat="1" applyFont="1" applyFill="1" applyBorder="1" applyAlignment="1">
      <alignment horizontal="center" vertical="center" wrapText="1"/>
    </xf>
    <xf numFmtId="3" fontId="12" fillId="3" borderId="1" xfId="0" applyNumberFormat="1" applyFont="1" applyFill="1" applyBorder="1" applyAlignment="1">
      <alignment horizontal="center" vertical="center"/>
    </xf>
    <xf numFmtId="0" fontId="10" fillId="3" borderId="1" xfId="0" applyFont="1" applyFill="1" applyBorder="1" applyAlignment="1">
      <alignment horizontal="center" vertical="center" wrapText="1"/>
    </xf>
    <xf numFmtId="3" fontId="10" fillId="3" borderId="1" xfId="0" applyNumberFormat="1" applyFont="1" applyFill="1" applyBorder="1" applyAlignment="1">
      <alignment horizontal="center" vertical="center"/>
    </xf>
    <xf numFmtId="0" fontId="11" fillId="3" borderId="0" xfId="0" applyFont="1" applyFill="1" applyAlignment="1">
      <alignment horizontal="center" vertical="center"/>
    </xf>
    <xf numFmtId="4" fontId="16" fillId="3" borderId="1" xfId="0" applyNumberFormat="1" applyFont="1" applyFill="1" applyBorder="1" applyAlignment="1">
      <alignment vertical="center" wrapText="1"/>
    </xf>
    <xf numFmtId="0" fontId="12" fillId="3" borderId="1" xfId="0" applyFont="1" applyFill="1" applyBorder="1" applyAlignment="1">
      <alignment horizontal="center" vertical="center"/>
    </xf>
    <xf numFmtId="164" fontId="14" fillId="3" borderId="1" xfId="0" applyNumberFormat="1" applyFont="1" applyFill="1" applyBorder="1" applyAlignment="1">
      <alignment horizontal="center" vertical="center"/>
    </xf>
    <xf numFmtId="0" fontId="14" fillId="3" borderId="1" xfId="0" applyFont="1" applyFill="1" applyBorder="1" applyAlignment="1">
      <alignment horizontal="center" vertical="center"/>
    </xf>
    <xf numFmtId="164" fontId="12" fillId="3" borderId="0" xfId="0" applyNumberFormat="1" applyFont="1" applyFill="1" applyAlignment="1">
      <alignment horizontal="center" vertical="center"/>
    </xf>
    <xf numFmtId="164" fontId="12" fillId="3" borderId="0" xfId="1" applyNumberFormat="1" applyFont="1" applyFill="1" applyAlignment="1">
      <alignment horizontal="center" vertical="center"/>
    </xf>
    <xf numFmtId="0" fontId="25" fillId="3" borderId="0" xfId="0" applyFont="1" applyFill="1" applyAlignment="1">
      <alignment horizontal="center" vertical="center"/>
    </xf>
    <xf numFmtId="0" fontId="26" fillId="3" borderId="0" xfId="0" applyFont="1" applyFill="1" applyAlignment="1">
      <alignment horizontal="center" vertical="center" wrapText="1"/>
    </xf>
    <xf numFmtId="0" fontId="27" fillId="3" borderId="0" xfId="0" applyFont="1" applyFill="1" applyAlignment="1">
      <alignment horizontal="center" vertical="center"/>
    </xf>
    <xf numFmtId="0" fontId="26" fillId="3" borderId="5"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26" fillId="3" borderId="3" xfId="0" applyFont="1" applyFill="1" applyBorder="1" applyAlignment="1">
      <alignment horizontal="center" vertical="center" wrapText="1"/>
    </xf>
    <xf numFmtId="0" fontId="26" fillId="3" borderId="3" xfId="0" applyFont="1" applyFill="1" applyBorder="1" applyAlignment="1">
      <alignment horizontal="center" vertical="center"/>
    </xf>
    <xf numFmtId="3" fontId="26" fillId="3" borderId="0" xfId="0" applyNumberFormat="1" applyFont="1" applyFill="1" applyAlignment="1">
      <alignment horizontal="center" vertical="center" wrapText="1"/>
    </xf>
    <xf numFmtId="3" fontId="26" fillId="3" borderId="1" xfId="0" applyNumberFormat="1" applyFont="1" applyFill="1" applyBorder="1" applyAlignment="1">
      <alignment horizontal="center" vertical="center" wrapText="1"/>
    </xf>
    <xf numFmtId="3" fontId="25" fillId="3" borderId="0" xfId="0" applyNumberFormat="1" applyFont="1" applyFill="1" applyAlignment="1">
      <alignment horizontal="center" vertical="center"/>
    </xf>
    <xf numFmtId="3" fontId="26" fillId="3" borderId="1" xfId="0" applyNumberFormat="1" applyFont="1" applyFill="1" applyBorder="1" applyAlignment="1">
      <alignment horizontal="center" vertical="center"/>
    </xf>
    <xf numFmtId="0" fontId="26" fillId="3" borderId="1" xfId="0" applyFont="1" applyFill="1" applyBorder="1" applyAlignment="1">
      <alignment vertical="center" wrapText="1"/>
    </xf>
    <xf numFmtId="3" fontId="26" fillId="3" borderId="4" xfId="0" applyNumberFormat="1" applyFont="1" applyFill="1" applyBorder="1" applyAlignment="1">
      <alignment horizontal="center" vertical="center"/>
    </xf>
    <xf numFmtId="0" fontId="26" fillId="3" borderId="4" xfId="0" applyFont="1" applyFill="1" applyBorder="1" applyAlignment="1">
      <alignment vertical="center" wrapText="1"/>
    </xf>
    <xf numFmtId="0" fontId="26" fillId="3" borderId="6" xfId="0" applyFont="1" applyFill="1" applyBorder="1" applyAlignment="1">
      <alignment vertical="center" wrapText="1"/>
    </xf>
    <xf numFmtId="0" fontId="25" fillId="3" borderId="1" xfId="0" applyFont="1" applyFill="1" applyBorder="1" applyAlignment="1">
      <alignment horizontal="center" vertical="center" wrapText="1"/>
    </xf>
    <xf numFmtId="3" fontId="25" fillId="3" borderId="1" xfId="0" applyNumberFormat="1" applyFont="1" applyFill="1" applyBorder="1" applyAlignment="1">
      <alignment horizontal="center" vertical="center" wrapText="1"/>
    </xf>
    <xf numFmtId="164" fontId="25" fillId="3" borderId="1" xfId="1" applyNumberFormat="1" applyFont="1" applyFill="1" applyBorder="1" applyAlignment="1">
      <alignment horizontal="center" vertical="center" wrapText="1"/>
    </xf>
    <xf numFmtId="3" fontId="25" fillId="3" borderId="1" xfId="0" applyNumberFormat="1" applyFont="1" applyFill="1" applyBorder="1" applyAlignment="1">
      <alignment horizontal="center" vertical="center"/>
    </xf>
    <xf numFmtId="3" fontId="25" fillId="3" borderId="0" xfId="0" applyNumberFormat="1" applyFont="1" applyFill="1" applyAlignment="1">
      <alignment horizontal="center" vertical="center" wrapText="1"/>
    </xf>
    <xf numFmtId="164" fontId="26" fillId="3" borderId="1" xfId="1" applyNumberFormat="1" applyFont="1" applyFill="1" applyBorder="1" applyAlignment="1">
      <alignment horizontal="center" vertical="center" wrapText="1"/>
    </xf>
    <xf numFmtId="164" fontId="25" fillId="3" borderId="1" xfId="1" applyNumberFormat="1" applyFont="1" applyFill="1" applyBorder="1" applyAlignment="1">
      <alignment horizontal="left" vertical="center" wrapText="1"/>
    </xf>
    <xf numFmtId="0" fontId="26" fillId="3" borderId="0" xfId="0" applyFont="1" applyFill="1" applyAlignment="1">
      <alignment horizontal="center" vertical="center"/>
    </xf>
    <xf numFmtId="0" fontId="25" fillId="3" borderId="1" xfId="0" applyFont="1" applyFill="1" applyBorder="1" applyAlignment="1">
      <alignment horizontal="left" vertical="center" wrapText="1"/>
    </xf>
    <xf numFmtId="0" fontId="25" fillId="3" borderId="1" xfId="0" applyFont="1" applyFill="1" applyBorder="1" applyAlignment="1">
      <alignment horizontal="center" vertical="center"/>
    </xf>
    <xf numFmtId="3" fontId="25" fillId="3" borderId="1" xfId="1" applyNumberFormat="1" applyFont="1" applyFill="1" applyBorder="1" applyAlignment="1">
      <alignment horizontal="center" vertical="center" wrapText="1"/>
    </xf>
    <xf numFmtId="165" fontId="25" fillId="3" borderId="1" xfId="1" applyNumberFormat="1" applyFont="1" applyFill="1" applyBorder="1" applyAlignment="1">
      <alignment horizontal="center" vertical="center" wrapText="1"/>
    </xf>
    <xf numFmtId="4" fontId="25" fillId="3" borderId="1" xfId="0" applyNumberFormat="1" applyFont="1" applyFill="1" applyBorder="1" applyAlignment="1">
      <alignment vertical="center" wrapText="1"/>
    </xf>
    <xf numFmtId="3" fontId="26" fillId="3" borderId="0" xfId="0" applyNumberFormat="1" applyFont="1" applyFill="1" applyAlignment="1">
      <alignment horizontal="center" vertical="center"/>
    </xf>
    <xf numFmtId="0" fontId="25" fillId="3" borderId="1" xfId="3" applyFont="1" applyFill="1" applyBorder="1" applyAlignment="1">
      <alignment horizontal="left" vertical="center" wrapText="1"/>
    </xf>
    <xf numFmtId="164" fontId="26" fillId="3" borderId="1" xfId="0" applyNumberFormat="1" applyFont="1" applyFill="1" applyBorder="1" applyAlignment="1">
      <alignment horizontal="center" vertical="center" wrapText="1"/>
    </xf>
    <xf numFmtId="164" fontId="25" fillId="3" borderId="1" xfId="0" applyNumberFormat="1" applyFont="1" applyFill="1" applyBorder="1" applyAlignment="1">
      <alignment horizontal="center" vertical="center" wrapText="1"/>
    </xf>
    <xf numFmtId="164" fontId="25" fillId="3" borderId="0" xfId="1" applyNumberFormat="1" applyFont="1" applyFill="1" applyBorder="1" applyAlignment="1">
      <alignment horizontal="center" vertical="center" wrapText="1"/>
    </xf>
    <xf numFmtId="164" fontId="26" fillId="3" borderId="1" xfId="1" applyNumberFormat="1" applyFont="1" applyFill="1" applyBorder="1" applyAlignment="1">
      <alignment horizontal="center" vertical="center"/>
    </xf>
    <xf numFmtId="164" fontId="26" fillId="3" borderId="1" xfId="0" applyNumberFormat="1" applyFont="1" applyFill="1" applyBorder="1" applyAlignment="1">
      <alignment horizontal="center" vertical="center"/>
    </xf>
    <xf numFmtId="164" fontId="26" fillId="3" borderId="0" xfId="0" applyNumberFormat="1" applyFont="1" applyFill="1" applyAlignment="1">
      <alignment horizontal="center" vertical="center"/>
    </xf>
    <xf numFmtId="164" fontId="26" fillId="3" borderId="0" xfId="1" applyNumberFormat="1" applyFont="1" applyFill="1" applyBorder="1" applyAlignment="1">
      <alignment horizontal="center" vertical="center"/>
    </xf>
    <xf numFmtId="164" fontId="25" fillId="3" borderId="1" xfId="1" applyNumberFormat="1" applyFont="1" applyFill="1" applyBorder="1" applyAlignment="1">
      <alignment horizontal="center" vertical="center"/>
    </xf>
    <xf numFmtId="0" fontId="25" fillId="3" borderId="1" xfId="0" applyFont="1" applyFill="1" applyBorder="1" applyAlignment="1">
      <alignment vertical="center" wrapText="1"/>
    </xf>
    <xf numFmtId="0" fontId="25" fillId="3" borderId="0" xfId="0" applyFont="1" applyFill="1" applyAlignment="1">
      <alignment vertical="center"/>
    </xf>
    <xf numFmtId="164" fontId="25" fillId="3" borderId="0" xfId="0" applyNumberFormat="1" applyFont="1" applyFill="1" applyAlignment="1">
      <alignment horizontal="center" vertical="center"/>
    </xf>
    <xf numFmtId="164" fontId="26" fillId="3" borderId="0" xfId="1" applyNumberFormat="1" applyFont="1" applyFill="1" applyBorder="1" applyAlignment="1">
      <alignment horizontal="center" vertical="center" wrapText="1"/>
    </xf>
    <xf numFmtId="164" fontId="25" fillId="3" borderId="1" xfId="0" applyNumberFormat="1" applyFont="1" applyFill="1" applyBorder="1" applyAlignment="1">
      <alignment horizontal="center" vertical="center"/>
    </xf>
    <xf numFmtId="3" fontId="25" fillId="3" borderId="1" xfId="0" applyNumberFormat="1" applyFont="1" applyFill="1" applyBorder="1" applyAlignment="1">
      <alignment vertical="center" wrapText="1"/>
    </xf>
    <xf numFmtId="0" fontId="28" fillId="3" borderId="0" xfId="0" applyFont="1" applyFill="1" applyAlignment="1">
      <alignment vertical="center"/>
    </xf>
    <xf numFmtId="0" fontId="29" fillId="3" borderId="0" xfId="0" applyFont="1" applyFill="1"/>
    <xf numFmtId="0" fontId="30" fillId="3" borderId="0" xfId="0" applyFont="1" applyFill="1" applyAlignment="1">
      <alignment vertical="center"/>
    </xf>
    <xf numFmtId="0" fontId="25" fillId="3" borderId="11" xfId="2" applyFont="1" applyFill="1" applyBorder="1" applyAlignment="1">
      <alignment horizontal="left" vertical="center" wrapText="1"/>
    </xf>
    <xf numFmtId="0" fontId="25" fillId="3" borderId="0" xfId="0" applyFont="1" applyFill="1"/>
    <xf numFmtId="3" fontId="26" fillId="2" borderId="1" xfId="0" applyNumberFormat="1" applyFont="1" applyFill="1" applyBorder="1" applyAlignment="1">
      <alignment horizontal="center" vertical="center" wrapText="1"/>
    </xf>
    <xf numFmtId="0" fontId="26" fillId="2" borderId="1" xfId="0" applyFont="1" applyFill="1" applyBorder="1" applyAlignment="1">
      <alignment horizontal="center" vertical="center" wrapText="1"/>
    </xf>
    <xf numFmtId="0" fontId="26" fillId="2" borderId="1" xfId="0" applyFont="1" applyFill="1" applyBorder="1" applyAlignment="1">
      <alignment horizontal="center" vertical="center"/>
    </xf>
    <xf numFmtId="0" fontId="26" fillId="0" borderId="1" xfId="0" applyFont="1" applyBorder="1" applyAlignment="1">
      <alignment horizontal="center" vertical="center"/>
    </xf>
    <xf numFmtId="0" fontId="25" fillId="0" borderId="1" xfId="0" applyFont="1" applyBorder="1" applyAlignment="1">
      <alignment horizontal="center" vertical="center" wrapText="1"/>
    </xf>
    <xf numFmtId="3" fontId="26" fillId="0" borderId="1" xfId="0" applyNumberFormat="1" applyFont="1" applyBorder="1" applyAlignment="1">
      <alignment horizontal="center" vertical="center" wrapText="1"/>
    </xf>
    <xf numFmtId="3" fontId="25" fillId="0" borderId="1" xfId="0" applyNumberFormat="1" applyFont="1" applyBorder="1" applyAlignment="1">
      <alignment horizontal="center" vertical="center"/>
    </xf>
    <xf numFmtId="0" fontId="25" fillId="0" borderId="0" xfId="0" applyFont="1" applyAlignment="1">
      <alignment horizontal="center" vertical="center"/>
    </xf>
    <xf numFmtId="0" fontId="27" fillId="0" borderId="0" xfId="0" applyFont="1" applyAlignment="1">
      <alignment horizontal="center" vertical="center"/>
    </xf>
    <xf numFmtId="0" fontId="26" fillId="0" borderId="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7" xfId="0" applyFont="1" applyBorder="1" applyAlignment="1">
      <alignment horizontal="center" vertical="center" wrapText="1"/>
    </xf>
    <xf numFmtId="0" fontId="25" fillId="0" borderId="1" xfId="0" applyFont="1" applyBorder="1" applyAlignment="1">
      <alignment horizontal="center" vertical="center"/>
    </xf>
    <xf numFmtId="3" fontId="26" fillId="0" borderId="1" xfId="0" applyNumberFormat="1" applyFont="1" applyBorder="1" applyAlignment="1">
      <alignment horizontal="center" vertical="center"/>
    </xf>
    <xf numFmtId="3" fontId="25" fillId="0" borderId="1" xfId="0" applyNumberFormat="1" applyFont="1" applyBorder="1" applyAlignment="1">
      <alignment horizontal="center" vertical="center" wrapText="1"/>
    </xf>
    <xf numFmtId="164" fontId="25" fillId="0" borderId="1" xfId="1" applyNumberFormat="1" applyFont="1" applyFill="1" applyBorder="1" applyAlignment="1">
      <alignment horizontal="center" vertical="center" wrapText="1"/>
    </xf>
    <xf numFmtId="0" fontId="26" fillId="0" borderId="0" xfId="0" applyFont="1" applyAlignment="1">
      <alignment horizontal="center" vertical="center"/>
    </xf>
    <xf numFmtId="0" fontId="25" fillId="0" borderId="1" xfId="0" applyFont="1" applyBorder="1" applyAlignment="1">
      <alignment horizontal="left" vertical="center" wrapText="1"/>
    </xf>
    <xf numFmtId="3" fontId="26" fillId="0" borderId="4" xfId="0" applyNumberFormat="1" applyFont="1" applyBorder="1" applyAlignment="1">
      <alignment horizontal="center" vertical="center" wrapText="1"/>
    </xf>
    <xf numFmtId="3" fontId="25" fillId="0" borderId="4" xfId="0" applyNumberFormat="1" applyFont="1" applyBorder="1" applyAlignment="1">
      <alignment horizontal="center" vertical="center"/>
    </xf>
    <xf numFmtId="0" fontId="26" fillId="0" borderId="7" xfId="0" applyFont="1" applyBorder="1" applyAlignment="1">
      <alignment horizontal="center" vertical="center"/>
    </xf>
    <xf numFmtId="0" fontId="27" fillId="0" borderId="10" xfId="0" applyFont="1" applyBorder="1" applyAlignment="1">
      <alignment vertical="center"/>
    </xf>
    <xf numFmtId="0" fontId="12" fillId="3" borderId="0" xfId="0" applyFont="1" applyFill="1" applyAlignment="1">
      <alignment horizontal="center" vertical="center"/>
    </xf>
    <xf numFmtId="0" fontId="22" fillId="3" borderId="0" xfId="0" applyFont="1" applyFill="1" applyAlignment="1">
      <alignment horizontal="center" vertical="center" wrapText="1"/>
    </xf>
    <xf numFmtId="0" fontId="23"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3" fontId="25" fillId="0" borderId="1" xfId="0" applyNumberFormat="1" applyFont="1" applyBorder="1" applyAlignment="1">
      <alignment horizontal="center" vertical="center"/>
    </xf>
    <xf numFmtId="0" fontId="26" fillId="0" borderId="8"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0" xfId="0" applyFont="1" applyAlignment="1">
      <alignment horizontal="center" vertical="center"/>
    </xf>
    <xf numFmtId="0" fontId="26" fillId="0" borderId="3" xfId="0" applyFont="1" applyBorder="1" applyAlignment="1">
      <alignment horizontal="center" vertical="center" wrapText="1"/>
    </xf>
    <xf numFmtId="0" fontId="26" fillId="0" borderId="1" xfId="0" applyFont="1" applyBorder="1" applyAlignment="1">
      <alignment horizontal="center" vertical="center"/>
    </xf>
    <xf numFmtId="0" fontId="26" fillId="0" borderId="9" xfId="0" applyFont="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25" fillId="3" borderId="0" xfId="0" applyFont="1" applyFill="1" applyAlignment="1">
      <alignment horizontal="left" vertical="center" wrapText="1"/>
    </xf>
    <xf numFmtId="3" fontId="26" fillId="3" borderId="1" xfId="0" applyNumberFormat="1" applyFont="1" applyFill="1" applyBorder="1" applyAlignment="1">
      <alignment horizontal="center" vertical="center"/>
    </xf>
    <xf numFmtId="3" fontId="25" fillId="3" borderId="1" xfId="0" applyNumberFormat="1" applyFont="1" applyFill="1" applyBorder="1" applyAlignment="1">
      <alignment horizontal="center" vertical="center"/>
    </xf>
    <xf numFmtId="164" fontId="26" fillId="3" borderId="4" xfId="1" applyNumberFormat="1" applyFont="1" applyFill="1" applyBorder="1" applyAlignment="1">
      <alignment horizontal="center" vertical="center" wrapText="1"/>
    </xf>
    <xf numFmtId="164" fontId="26" fillId="3" borderId="6" xfId="1" applyNumberFormat="1" applyFont="1" applyFill="1" applyBorder="1" applyAlignment="1">
      <alignment horizontal="center" vertical="center" wrapText="1"/>
    </xf>
    <xf numFmtId="0" fontId="25"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3" fontId="25" fillId="3" borderId="0" xfId="0" applyNumberFormat="1" applyFont="1" applyFill="1" applyAlignment="1">
      <alignment horizontal="center" vertical="center"/>
    </xf>
    <xf numFmtId="3" fontId="25" fillId="3" borderId="10" xfId="0" applyNumberFormat="1" applyFont="1" applyFill="1" applyBorder="1" applyAlignment="1">
      <alignment horizontal="center" vertical="center"/>
    </xf>
    <xf numFmtId="3" fontId="25" fillId="3" borderId="1" xfId="0" applyNumberFormat="1" applyFont="1" applyFill="1" applyBorder="1" applyAlignment="1">
      <alignment horizontal="center" vertical="center" wrapText="1"/>
    </xf>
    <xf numFmtId="164" fontId="25" fillId="3" borderId="1" xfId="1" applyNumberFormat="1" applyFont="1" applyFill="1" applyBorder="1" applyAlignment="1">
      <alignment horizontal="center" vertical="center" wrapText="1"/>
    </xf>
    <xf numFmtId="3" fontId="25" fillId="3" borderId="15" xfId="0" applyNumberFormat="1"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6" fillId="3" borderId="6"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8"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6" fillId="3" borderId="13" xfId="0" applyFont="1" applyFill="1" applyBorder="1" applyAlignment="1">
      <alignment horizontal="center" vertical="center" wrapText="1"/>
    </xf>
    <xf numFmtId="0" fontId="26" fillId="3" borderId="9" xfId="0" applyFont="1" applyFill="1" applyBorder="1" applyAlignment="1">
      <alignment horizontal="center" vertical="center" wrapText="1"/>
    </xf>
    <xf numFmtId="0" fontId="26" fillId="3" borderId="10" xfId="0" applyFont="1" applyFill="1" applyBorder="1" applyAlignment="1">
      <alignment horizontal="center" vertical="center" wrapText="1"/>
    </xf>
    <xf numFmtId="0" fontId="26" fillId="3" borderId="14" xfId="0" applyFont="1" applyFill="1" applyBorder="1" applyAlignment="1">
      <alignment horizontal="center" vertical="center" wrapText="1"/>
    </xf>
    <xf numFmtId="0" fontId="26" fillId="3" borderId="7" xfId="0" applyFont="1" applyFill="1" applyBorder="1" applyAlignment="1">
      <alignment horizontal="center" vertical="center" wrapText="1"/>
    </xf>
    <xf numFmtId="0" fontId="25" fillId="3" borderId="0" xfId="0" applyFont="1" applyFill="1" applyAlignment="1">
      <alignment horizontal="center" vertical="center"/>
    </xf>
    <xf numFmtId="0" fontId="26" fillId="3" borderId="0" xfId="0" applyFont="1" applyFill="1" applyAlignment="1">
      <alignment horizontal="center" vertical="center" wrapText="1"/>
    </xf>
    <xf numFmtId="0" fontId="27" fillId="3" borderId="0" xfId="0" applyFont="1" applyFill="1" applyAlignment="1">
      <alignment horizontal="center" vertical="center" wrapText="1"/>
    </xf>
    <xf numFmtId="0" fontId="27" fillId="3" borderId="10" xfId="0" applyFont="1" applyFill="1" applyBorder="1" applyAlignment="1">
      <alignment horizontal="right" vertical="center"/>
    </xf>
    <xf numFmtId="0" fontId="26" fillId="3" borderId="1" xfId="0" applyFont="1" applyFill="1" applyBorder="1" applyAlignment="1">
      <alignment horizontal="center" vertical="center" wrapText="1"/>
    </xf>
    <xf numFmtId="3" fontId="25" fillId="2" borderId="1" xfId="0" applyNumberFormat="1" applyFont="1" applyFill="1" applyBorder="1" applyAlignment="1">
      <alignment horizontal="center" vertical="center"/>
    </xf>
    <xf numFmtId="0" fontId="25" fillId="2" borderId="1" xfId="0" applyFont="1" applyFill="1" applyBorder="1" applyAlignment="1">
      <alignment horizontal="center" vertical="center" wrapText="1"/>
    </xf>
    <xf numFmtId="164" fontId="10" fillId="0" borderId="1" xfId="1" applyNumberFormat="1" applyFont="1" applyFill="1" applyBorder="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center" vertical="center" wrapText="1"/>
    </xf>
    <xf numFmtId="0" fontId="2" fillId="0" borderId="10" xfId="0" applyFont="1" applyBorder="1" applyAlignment="1">
      <alignment horizontal="center" vertical="center"/>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3" fillId="0" borderId="1" xfId="0" applyFont="1" applyBorder="1" applyAlignment="1">
      <alignment horizontal="center" vertical="center"/>
    </xf>
    <xf numFmtId="3" fontId="10" fillId="0" borderId="1"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4" xfId="0" applyFont="1" applyBorder="1" applyAlignment="1">
      <alignment horizontal="center" vertical="center" wrapText="1"/>
    </xf>
    <xf numFmtId="3" fontId="9" fillId="0" borderId="1" xfId="0" applyNumberFormat="1" applyFont="1" applyBorder="1" applyAlignment="1">
      <alignment horizontal="center" vertical="center"/>
    </xf>
    <xf numFmtId="3" fontId="10"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3" fontId="10" fillId="2" borderId="1" xfId="0" applyNumberFormat="1" applyFont="1" applyFill="1" applyBorder="1" applyAlignment="1">
      <alignment horizontal="center" vertical="center"/>
    </xf>
    <xf numFmtId="3" fontId="10" fillId="0" borderId="15" xfId="0" applyNumberFormat="1" applyFont="1" applyBorder="1" applyAlignment="1">
      <alignment horizontal="center" vertical="center" wrapText="1"/>
    </xf>
    <xf numFmtId="3" fontId="9" fillId="0" borderId="0" xfId="0" applyNumberFormat="1" applyFont="1" applyAlignment="1">
      <alignment horizontal="center" vertical="center"/>
    </xf>
    <xf numFmtId="3" fontId="9" fillId="0" borderId="10" xfId="0" applyNumberFormat="1" applyFont="1" applyBorder="1" applyAlignment="1">
      <alignment horizontal="center" vertical="center"/>
    </xf>
    <xf numFmtId="164" fontId="9" fillId="0" borderId="1" xfId="1" applyNumberFormat="1" applyFont="1" applyFill="1" applyBorder="1" applyAlignment="1">
      <alignment horizontal="center" vertical="center" wrapText="1"/>
    </xf>
    <xf numFmtId="3" fontId="11"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
    <cellStyle name="Bình thường" xfId="0" builtinId="0"/>
    <cellStyle name="Bình thường 2 2" xfId="3"/>
    <cellStyle name="Dấu_phảy" xfId="1" builtinId="3"/>
    <cellStyle name="Normal 4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kinh%20t&#7871;/kinh%20t&#7871;/Ng&#226;n%20s&#225;ch%20x&#227;/Ng&#226;n%20s&#225;ch%20x&#227;/Q&#272;%20x&#227;%20giao/n&#259;m%202026/17.q&#273;%20912/2211232/6.QD%20.Bieu%2003%20Bieu%20phan%20bo%20CTMTQG%20nguoin%20chuyen%20nguon%20-%20Copy%20-%20Copy%20-%20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von 2025 phan bs theo chế cũ"/>
      <sheetName val="III 2025 phan theo co che moi"/>
      <sheetName val="von 2025 giai ngan"/>
    </sheetNames>
    <sheetDataSet>
      <sheetData sheetId="0">
        <row r="9">
          <cell r="B9" t="str">
            <v xml:space="preserve">CT MTQG phát triển KTXH trong vùng ĐBDTTS&amp;MN </v>
          </cell>
        </row>
        <row r="13">
          <cell r="G13">
            <v>0</v>
          </cell>
        </row>
      </sheetData>
      <sheetData sheetId="1">
        <row r="44">
          <cell r="R44">
            <v>3530925750</v>
          </cell>
        </row>
      </sheetData>
      <sheetData sheetId="2">
        <row r="43">
          <cell r="R43">
            <v>3260925750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view="pageBreakPreview" topLeftCell="A2" zoomScale="78" zoomScaleNormal="70" zoomScaleSheetLayoutView="78" workbookViewId="0">
      <pane xSplit="6" ySplit="6" topLeftCell="G8" activePane="bottomRight" state="frozen"/>
      <selection activeCell="A2" sqref="A2"/>
      <selection pane="topRight" activeCell="G2" sqref="G2"/>
      <selection pane="bottomLeft" activeCell="A8" sqref="A8"/>
      <selection pane="bottomRight" activeCell="G10" sqref="G10"/>
    </sheetView>
  </sheetViews>
  <sheetFormatPr defaultColWidth="8.75" defaultRowHeight="15" x14ac:dyDescent="0.2"/>
  <cols>
    <col min="1" max="1" width="5.125" style="96" customWidth="1"/>
    <col min="2" max="2" width="31.875" style="96" customWidth="1"/>
    <col min="3" max="3" width="24.125" style="96" hidden="1" customWidth="1"/>
    <col min="4" max="4" width="20" style="96" customWidth="1"/>
    <col min="5" max="5" width="15.875" style="96" customWidth="1"/>
    <col min="6" max="6" width="12.375" style="96" customWidth="1"/>
    <col min="7" max="7" width="17.625" style="96" customWidth="1"/>
    <col min="8" max="8" width="13.875" style="96" customWidth="1"/>
    <col min="9" max="9" width="17.75" style="96" customWidth="1"/>
    <col min="10" max="10" width="23.125" style="96" customWidth="1"/>
    <col min="11" max="11" width="21.375" style="96" customWidth="1"/>
    <col min="12" max="12" width="18.125" style="96" customWidth="1"/>
    <col min="13" max="13" width="30.125" style="96" customWidth="1"/>
    <col min="14" max="14" width="15.625" style="96" bestFit="1" customWidth="1"/>
    <col min="15" max="16384" width="8.75" style="96"/>
  </cols>
  <sheetData>
    <row r="1" spans="1:14" hidden="1" x14ac:dyDescent="0.2"/>
    <row r="2" spans="1:14" x14ac:dyDescent="0.2">
      <c r="J2" s="187" t="s">
        <v>132</v>
      </c>
      <c r="K2" s="187"/>
    </row>
    <row r="3" spans="1:14" ht="29.1" customHeight="1" x14ac:dyDescent="0.2">
      <c r="A3" s="188" t="s">
        <v>125</v>
      </c>
      <c r="B3" s="188"/>
      <c r="C3" s="188"/>
      <c r="D3" s="188"/>
      <c r="E3" s="188"/>
      <c r="F3" s="188"/>
      <c r="G3" s="188"/>
      <c r="H3" s="188"/>
      <c r="I3" s="188"/>
      <c r="J3" s="188"/>
      <c r="K3" s="188"/>
    </row>
    <row r="4" spans="1:14" s="97" customFormat="1" ht="18.75" x14ac:dyDescent="0.2">
      <c r="A4" s="189" t="s">
        <v>134</v>
      </c>
      <c r="B4" s="189"/>
      <c r="C4" s="189"/>
      <c r="D4" s="189"/>
      <c r="E4" s="189"/>
      <c r="F4" s="189"/>
      <c r="G4" s="189"/>
      <c r="H4" s="189"/>
      <c r="I4" s="189"/>
      <c r="J4" s="189"/>
      <c r="K4" s="189"/>
    </row>
    <row r="5" spans="1:14" s="97" customFormat="1" x14ac:dyDescent="0.2"/>
    <row r="6" spans="1:14" ht="74.099999999999994" customHeight="1" x14ac:dyDescent="0.2">
      <c r="A6" s="190" t="s">
        <v>0</v>
      </c>
      <c r="B6" s="190" t="s">
        <v>1</v>
      </c>
      <c r="C6" s="98"/>
      <c r="D6" s="190" t="s">
        <v>128</v>
      </c>
      <c r="E6" s="190"/>
      <c r="F6" s="190"/>
      <c r="G6" s="191" t="s">
        <v>129</v>
      </c>
      <c r="H6" s="192"/>
      <c r="I6" s="193" t="s">
        <v>126</v>
      </c>
      <c r="J6" s="190" t="s">
        <v>116</v>
      </c>
      <c r="K6" s="190"/>
    </row>
    <row r="7" spans="1:14" s="100" customFormat="1" ht="31.5" x14ac:dyDescent="0.2">
      <c r="A7" s="190"/>
      <c r="B7" s="190"/>
      <c r="C7" s="98" t="s">
        <v>2</v>
      </c>
      <c r="D7" s="99" t="s">
        <v>29</v>
      </c>
      <c r="E7" s="98" t="s">
        <v>24</v>
      </c>
      <c r="F7" s="98" t="s">
        <v>25</v>
      </c>
      <c r="G7" s="98" t="s">
        <v>24</v>
      </c>
      <c r="H7" s="98" t="s">
        <v>25</v>
      </c>
      <c r="I7" s="194"/>
      <c r="J7" s="98" t="s">
        <v>24</v>
      </c>
      <c r="K7" s="98" t="s">
        <v>25</v>
      </c>
    </row>
    <row r="8" spans="1:14" s="100" customFormat="1" ht="15.75" x14ac:dyDescent="0.2">
      <c r="A8" s="98" t="s">
        <v>26</v>
      </c>
      <c r="B8" s="98" t="s">
        <v>50</v>
      </c>
      <c r="C8" s="98"/>
      <c r="D8" s="99" t="s">
        <v>120</v>
      </c>
      <c r="E8" s="98">
        <v>2</v>
      </c>
      <c r="F8" s="98">
        <v>3</v>
      </c>
      <c r="G8" s="98">
        <v>4</v>
      </c>
      <c r="H8" s="98"/>
      <c r="I8" s="99" t="s">
        <v>121</v>
      </c>
      <c r="J8" s="98">
        <v>6</v>
      </c>
      <c r="K8" s="98">
        <v>7</v>
      </c>
    </row>
    <row r="9" spans="1:14" s="100" customFormat="1" ht="45" customHeight="1" x14ac:dyDescent="0.2">
      <c r="A9" s="98"/>
      <c r="B9" s="98" t="s">
        <v>28</v>
      </c>
      <c r="C9" s="98"/>
      <c r="D9" s="101">
        <f>D10</f>
        <v>200000000</v>
      </c>
      <c r="E9" s="101">
        <f t="shared" ref="E9:J10" si="0">E10</f>
        <v>200000000</v>
      </c>
      <c r="F9" s="101">
        <f t="shared" si="0"/>
        <v>0</v>
      </c>
      <c r="G9" s="101">
        <f t="shared" si="0"/>
        <v>0</v>
      </c>
      <c r="H9" s="101">
        <f t="shared" si="0"/>
        <v>0</v>
      </c>
      <c r="I9" s="101">
        <f t="shared" si="0"/>
        <v>200000000</v>
      </c>
      <c r="J9" s="101">
        <f t="shared" si="0"/>
        <v>200000000</v>
      </c>
      <c r="K9" s="101"/>
    </row>
    <row r="10" spans="1:14" s="108" customFormat="1" ht="28.35" customHeight="1" x14ac:dyDescent="0.2">
      <c r="A10" s="99" t="s">
        <v>5</v>
      </c>
      <c r="B10" s="98" t="s">
        <v>127</v>
      </c>
      <c r="C10" s="102"/>
      <c r="D10" s="102">
        <f>D11</f>
        <v>200000000</v>
      </c>
      <c r="E10" s="102">
        <f t="shared" si="0"/>
        <v>200000000</v>
      </c>
      <c r="F10" s="102">
        <f t="shared" si="0"/>
        <v>0</v>
      </c>
      <c r="G10" s="102">
        <f t="shared" si="0"/>
        <v>0</v>
      </c>
      <c r="H10" s="102">
        <f t="shared" si="0"/>
        <v>0</v>
      </c>
      <c r="I10" s="102">
        <f t="shared" si="0"/>
        <v>200000000</v>
      </c>
      <c r="J10" s="102">
        <f t="shared" si="0"/>
        <v>200000000</v>
      </c>
      <c r="K10" s="102"/>
    </row>
    <row r="11" spans="1:14" s="100" customFormat="1" ht="63" customHeight="1" x14ac:dyDescent="0.2">
      <c r="A11" s="99">
        <v>1</v>
      </c>
      <c r="B11" s="98" t="s">
        <v>74</v>
      </c>
      <c r="C11" s="107"/>
      <c r="D11" s="101">
        <f>D12</f>
        <v>200000000</v>
      </c>
      <c r="E11" s="101">
        <f t="shared" ref="E11:K11" si="1">E12</f>
        <v>200000000</v>
      </c>
      <c r="F11" s="101">
        <f t="shared" si="1"/>
        <v>0</v>
      </c>
      <c r="G11" s="101">
        <f t="shared" si="1"/>
        <v>0</v>
      </c>
      <c r="H11" s="101"/>
      <c r="I11" s="101">
        <f>I12</f>
        <v>200000000</v>
      </c>
      <c r="J11" s="101">
        <f t="shared" si="1"/>
        <v>200000000</v>
      </c>
      <c r="K11" s="101">
        <f t="shared" si="1"/>
        <v>0</v>
      </c>
    </row>
    <row r="12" spans="1:14" s="100" customFormat="1" ht="85.35" customHeight="1" x14ac:dyDescent="0.2">
      <c r="A12" s="106" t="s">
        <v>43</v>
      </c>
      <c r="B12" s="109" t="s">
        <v>130</v>
      </c>
      <c r="C12" s="102"/>
      <c r="D12" s="103">
        <f t="shared" ref="D12" si="2">E12+F12</f>
        <v>200000000</v>
      </c>
      <c r="E12" s="107">
        <v>200000000</v>
      </c>
      <c r="F12" s="105"/>
      <c r="G12" s="105">
        <v>0</v>
      </c>
      <c r="H12" s="105"/>
      <c r="I12" s="104">
        <f t="shared" ref="I12" si="3">J12+K12</f>
        <v>200000000</v>
      </c>
      <c r="J12" s="104">
        <f>E12+G12</f>
        <v>200000000</v>
      </c>
      <c r="K12" s="104">
        <f>F12+H12</f>
        <v>0</v>
      </c>
    </row>
    <row r="13" spans="1:14" ht="42" customHeight="1" x14ac:dyDescent="0.2">
      <c r="A13" s="110"/>
      <c r="B13" s="112" t="s">
        <v>52</v>
      </c>
      <c r="C13" s="110"/>
      <c r="D13" s="111">
        <f>D11</f>
        <v>200000000</v>
      </c>
      <c r="E13" s="111">
        <f t="shared" ref="E13:K13" si="4">E11</f>
        <v>200000000</v>
      </c>
      <c r="F13" s="111">
        <f t="shared" si="4"/>
        <v>0</v>
      </c>
      <c r="G13" s="111">
        <f>G11</f>
        <v>0</v>
      </c>
      <c r="H13" s="111">
        <f t="shared" si="4"/>
        <v>0</v>
      </c>
      <c r="I13" s="111">
        <f t="shared" si="4"/>
        <v>200000000</v>
      </c>
      <c r="J13" s="111">
        <f t="shared" si="4"/>
        <v>200000000</v>
      </c>
      <c r="K13" s="111">
        <f t="shared" si="4"/>
        <v>0</v>
      </c>
    </row>
    <row r="14" spans="1:14" hidden="1" x14ac:dyDescent="0.2">
      <c r="I14" s="113"/>
      <c r="L14" s="113">
        <f>G13+'III 2025 phan theo co che moi N'!R44</f>
        <v>3530925750</v>
      </c>
      <c r="M14" s="114">
        <v>1036800000</v>
      </c>
      <c r="N14" s="113">
        <f>L14+M14</f>
        <v>4567725750</v>
      </c>
    </row>
    <row r="15" spans="1:14" hidden="1" x14ac:dyDescent="0.2"/>
    <row r="16" spans="1:14" hidden="1" x14ac:dyDescent="0.2">
      <c r="L16" s="114">
        <f>I13+'von 2025 giai ngan'!R43</f>
        <v>3460925750</v>
      </c>
      <c r="M16" s="113">
        <f>'III 2025 phan theo co che moi N'!R44+'II.von 2025 phan bs theo chế cũ'!G13</f>
        <v>3530925750</v>
      </c>
    </row>
    <row r="17" spans="2:13" hidden="1" x14ac:dyDescent="0.2">
      <c r="L17" s="114">
        <f>'von 2025 giai ngan'!D43</f>
        <v>3777503008</v>
      </c>
    </row>
    <row r="18" spans="2:13" ht="63.75" hidden="1" x14ac:dyDescent="0.2">
      <c r="B18" s="109" t="s">
        <v>103</v>
      </c>
      <c r="L18" s="114">
        <f>L17-L16</f>
        <v>316577258</v>
      </c>
      <c r="M18" s="114">
        <f>'von 2025 giai ngan'!R43</f>
        <v>3260925750</v>
      </c>
    </row>
    <row r="19" spans="2:13" hidden="1" x14ac:dyDescent="0.2">
      <c r="L19" s="114">
        <f>'von 2025 giai ngan'!I26+'von 2025 giai ngan'!I27</f>
        <v>46577258</v>
      </c>
      <c r="M19" s="113">
        <f>M16-M18</f>
        <v>270000000</v>
      </c>
    </row>
    <row r="20" spans="2:13" x14ac:dyDescent="0.2">
      <c r="L20" s="113">
        <f>L18-L19</f>
        <v>270000000</v>
      </c>
    </row>
  </sheetData>
  <mergeCells count="9">
    <mergeCell ref="J2:K2"/>
    <mergeCell ref="A3:K3"/>
    <mergeCell ref="A4:K4"/>
    <mergeCell ref="A6:A7"/>
    <mergeCell ref="G6:H6"/>
    <mergeCell ref="J6:K6"/>
    <mergeCell ref="I6:I7"/>
    <mergeCell ref="B6:B7"/>
    <mergeCell ref="D6:F6"/>
  </mergeCells>
  <pageMargins left="0.46" right="0.35" top="0.49" bottom="0.44" header="0.33" footer="0.56000000000000005"/>
  <pageSetup paperSize="9" scale="49" orientation="portrait" r:id="rId1"/>
  <rowBreaks count="1" manualBreakCount="1">
    <brk id="13"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
  <sheetViews>
    <sheetView tabSelected="1" topLeftCell="O2" zoomScale="66" zoomScaleNormal="66" zoomScaleSheetLayoutView="80" workbookViewId="0">
      <selection activeCell="V8" sqref="V8"/>
    </sheetView>
  </sheetViews>
  <sheetFormatPr defaultColWidth="8.75" defaultRowHeight="16.5" x14ac:dyDescent="0.2"/>
  <cols>
    <col min="1" max="1" width="5.125" style="172" hidden="1" customWidth="1"/>
    <col min="2" max="2" width="28.875" style="172" hidden="1" customWidth="1"/>
    <col min="3" max="3" width="24.125" style="172" hidden="1" customWidth="1"/>
    <col min="4" max="4" width="16.875" style="172" hidden="1" customWidth="1"/>
    <col min="5" max="5" width="15.875" style="172" hidden="1" customWidth="1"/>
    <col min="6" max="6" width="12.375" style="172" hidden="1" customWidth="1"/>
    <col min="7" max="8" width="13.875" style="172" hidden="1" customWidth="1"/>
    <col min="9" max="9" width="14.625" style="172" hidden="1" customWidth="1"/>
    <col min="10" max="10" width="12.375" style="172" hidden="1" customWidth="1"/>
    <col min="11" max="11" width="14.375" style="172" hidden="1" customWidth="1"/>
    <col min="12" max="12" width="12.375" style="172" hidden="1" customWidth="1"/>
    <col min="13" max="13" width="8.875" style="172" hidden="1" customWidth="1"/>
    <col min="14" max="14" width="1.375" style="172" hidden="1" customWidth="1"/>
    <col min="15" max="15" width="4.375" style="172" customWidth="1"/>
    <col min="16" max="16" width="15.125" style="172" customWidth="1"/>
    <col min="17" max="17" width="13.125" style="172" customWidth="1"/>
    <col min="18" max="18" width="15.25" style="172" customWidth="1"/>
    <col min="19" max="19" width="15.125" style="172" customWidth="1"/>
    <col min="20" max="20" width="13.125" style="172" customWidth="1"/>
    <col min="21" max="23" width="14.875" style="172" customWidth="1"/>
    <col min="24" max="24" width="20.375" style="172" customWidth="1"/>
    <col min="25" max="25" width="14.875" style="172" customWidth="1"/>
    <col min="26" max="26" width="14.125" style="172" customWidth="1"/>
    <col min="27" max="27" width="14.25" style="172" customWidth="1"/>
    <col min="28" max="28" width="14.875" style="172" customWidth="1"/>
    <col min="29" max="16384" width="8.75" style="172"/>
  </cols>
  <sheetData>
    <row r="1" spans="1:28" hidden="1" x14ac:dyDescent="0.2">
      <c r="S1" s="206" t="s">
        <v>33</v>
      </c>
      <c r="T1" s="206"/>
    </row>
    <row r="2" spans="1:28" ht="26.45" customHeight="1" x14ac:dyDescent="0.2">
      <c r="Z2" s="172" t="s">
        <v>141</v>
      </c>
    </row>
    <row r="3" spans="1:28" ht="50.45" customHeight="1" x14ac:dyDescent="0.2">
      <c r="A3" s="210" t="s">
        <v>142</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row>
    <row r="4" spans="1:28" s="173" customFormat="1" ht="17.25" customHeight="1" x14ac:dyDescent="0.2">
      <c r="A4" s="211" t="s">
        <v>143</v>
      </c>
      <c r="B4" s="211"/>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row>
    <row r="5" spans="1:28" s="173" customFormat="1" x14ac:dyDescent="0.2">
      <c r="Z5" s="186" t="s">
        <v>34</v>
      </c>
      <c r="AA5" s="186"/>
      <c r="AB5" s="186"/>
    </row>
    <row r="6" spans="1:28" ht="75.75" customHeight="1" x14ac:dyDescent="0.2">
      <c r="A6" s="202" t="s">
        <v>0</v>
      </c>
      <c r="B6" s="199" t="s">
        <v>27</v>
      </c>
      <c r="C6" s="200"/>
      <c r="D6" s="200"/>
      <c r="E6" s="200"/>
      <c r="F6" s="201"/>
      <c r="G6" s="204" t="s">
        <v>118</v>
      </c>
      <c r="H6" s="208" t="s">
        <v>29</v>
      </c>
      <c r="I6" s="199" t="s">
        <v>119</v>
      </c>
      <c r="J6" s="201"/>
      <c r="K6" s="199" t="s">
        <v>116</v>
      </c>
      <c r="L6" s="200"/>
      <c r="M6" s="200"/>
      <c r="N6" s="201"/>
      <c r="O6" s="202" t="s">
        <v>0</v>
      </c>
      <c r="P6" s="199" t="s">
        <v>139</v>
      </c>
      <c r="Q6" s="200"/>
      <c r="R6" s="200"/>
      <c r="S6" s="200"/>
      <c r="T6" s="201"/>
      <c r="U6" s="196" t="s">
        <v>137</v>
      </c>
      <c r="V6" s="197"/>
      <c r="W6" s="198"/>
      <c r="X6" s="199" t="s">
        <v>138</v>
      </c>
      <c r="Y6" s="200"/>
      <c r="Z6" s="200"/>
      <c r="AA6" s="200"/>
      <c r="AB6" s="201"/>
    </row>
    <row r="7" spans="1:28" x14ac:dyDescent="0.2">
      <c r="A7" s="203"/>
      <c r="B7" s="196" t="s">
        <v>1</v>
      </c>
      <c r="C7" s="174"/>
      <c r="D7" s="199" t="s">
        <v>3</v>
      </c>
      <c r="E7" s="200"/>
      <c r="F7" s="201"/>
      <c r="G7" s="204"/>
      <c r="H7" s="208"/>
      <c r="I7" s="202" t="s">
        <v>24</v>
      </c>
      <c r="J7" s="202" t="s">
        <v>25</v>
      </c>
      <c r="K7" s="196" t="s">
        <v>1</v>
      </c>
      <c r="L7" s="199" t="s">
        <v>3</v>
      </c>
      <c r="M7" s="200"/>
      <c r="N7" s="201"/>
      <c r="O7" s="203"/>
      <c r="P7" s="202" t="s">
        <v>79</v>
      </c>
      <c r="Q7" s="202" t="s">
        <v>4</v>
      </c>
      <c r="R7" s="199" t="s">
        <v>3</v>
      </c>
      <c r="S7" s="200"/>
      <c r="T7" s="201"/>
      <c r="U7" s="199" t="s">
        <v>3</v>
      </c>
      <c r="V7" s="200"/>
      <c r="W7" s="201"/>
      <c r="X7" s="202" t="s">
        <v>79</v>
      </c>
      <c r="Y7" s="202" t="s">
        <v>4</v>
      </c>
      <c r="Z7" s="199" t="s">
        <v>3</v>
      </c>
      <c r="AA7" s="200"/>
      <c r="AB7" s="201"/>
    </row>
    <row r="8" spans="1:28" ht="77.25" customHeight="1" x14ac:dyDescent="0.2">
      <c r="A8" s="207"/>
      <c r="B8" s="209"/>
      <c r="C8" s="175" t="s">
        <v>2</v>
      </c>
      <c r="D8" s="168" t="s">
        <v>29</v>
      </c>
      <c r="E8" s="175" t="s">
        <v>24</v>
      </c>
      <c r="F8" s="175" t="s">
        <v>25</v>
      </c>
      <c r="G8" s="204"/>
      <c r="H8" s="208"/>
      <c r="I8" s="207"/>
      <c r="J8" s="207"/>
      <c r="K8" s="209"/>
      <c r="L8" s="168" t="s">
        <v>29</v>
      </c>
      <c r="M8" s="175" t="s">
        <v>24</v>
      </c>
      <c r="N8" s="175" t="s">
        <v>25</v>
      </c>
      <c r="O8" s="203"/>
      <c r="P8" s="203"/>
      <c r="Q8" s="203"/>
      <c r="R8" s="185" t="s">
        <v>29</v>
      </c>
      <c r="S8" s="176" t="s">
        <v>24</v>
      </c>
      <c r="T8" s="176" t="s">
        <v>25</v>
      </c>
      <c r="U8" s="185" t="s">
        <v>29</v>
      </c>
      <c r="V8" s="176" t="s">
        <v>24</v>
      </c>
      <c r="W8" s="176" t="s">
        <v>25</v>
      </c>
      <c r="X8" s="203"/>
      <c r="Y8" s="203"/>
      <c r="Z8" s="185" t="s">
        <v>29</v>
      </c>
      <c r="AA8" s="176" t="s">
        <v>24</v>
      </c>
      <c r="AB8" s="176" t="s">
        <v>25</v>
      </c>
    </row>
    <row r="9" spans="1:28" x14ac:dyDescent="0.2">
      <c r="A9" s="175" t="s">
        <v>26</v>
      </c>
      <c r="B9" s="175" t="s">
        <v>50</v>
      </c>
      <c r="C9" s="175"/>
      <c r="D9" s="168" t="s">
        <v>120</v>
      </c>
      <c r="E9" s="175">
        <v>2</v>
      </c>
      <c r="F9" s="175">
        <v>3</v>
      </c>
      <c r="G9" s="175">
        <v>4</v>
      </c>
      <c r="H9" s="168" t="s">
        <v>121</v>
      </c>
      <c r="I9" s="175">
        <v>6</v>
      </c>
      <c r="J9" s="175">
        <v>7</v>
      </c>
      <c r="K9" s="175">
        <v>8</v>
      </c>
      <c r="L9" s="168" t="s">
        <v>122</v>
      </c>
      <c r="M9" s="175">
        <v>10</v>
      </c>
      <c r="N9" s="175">
        <v>11</v>
      </c>
      <c r="O9" s="175">
        <v>1</v>
      </c>
      <c r="P9" s="175">
        <v>2</v>
      </c>
      <c r="Q9" s="175">
        <v>3</v>
      </c>
      <c r="R9" s="168">
        <v>4</v>
      </c>
      <c r="S9" s="175">
        <v>5</v>
      </c>
      <c r="T9" s="175">
        <v>6</v>
      </c>
      <c r="U9" s="177"/>
      <c r="V9" s="177"/>
      <c r="W9" s="177"/>
      <c r="X9" s="175">
        <v>2</v>
      </c>
      <c r="Y9" s="175">
        <v>3</v>
      </c>
      <c r="Z9" s="168">
        <v>4</v>
      </c>
      <c r="AA9" s="175">
        <v>5</v>
      </c>
      <c r="AB9" s="175">
        <v>6</v>
      </c>
    </row>
    <row r="10" spans="1:28" ht="45" customHeight="1" x14ac:dyDescent="0.2">
      <c r="A10" s="175" t="s">
        <v>26</v>
      </c>
      <c r="B10" s="175" t="s">
        <v>28</v>
      </c>
      <c r="C10" s="175"/>
      <c r="D10" s="170" t="e">
        <f>#REF!+D11+#REF!+#REF!+#REF!+#REF!</f>
        <v>#REF!</v>
      </c>
      <c r="E10" s="170" t="e">
        <f>#REF!+E11+#REF!+#REF!+#REF!+#REF!</f>
        <v>#REF!</v>
      </c>
      <c r="F10" s="170" t="e">
        <f>#REF!+F11+#REF!+#REF!+#REF!+#REF!</f>
        <v>#REF!</v>
      </c>
      <c r="G10" s="170" t="e">
        <f>#REF!+G11+#REF!+#REF!+#REF!+#REF!</f>
        <v>#REF!</v>
      </c>
      <c r="H10" s="170" t="e">
        <f>#REF!+H11+#REF!+#REF!+#REF!+#REF!</f>
        <v>#REF!</v>
      </c>
      <c r="I10" s="170" t="e">
        <f>#REF!+I11+#REF!+#REF!+#REF!+#REF!</f>
        <v>#REF!</v>
      </c>
      <c r="J10" s="170" t="e">
        <f>#REF!+J11+#REF!+#REF!+#REF!+#REF!</f>
        <v>#REF!</v>
      </c>
      <c r="K10" s="170"/>
      <c r="L10" s="170" t="e">
        <f>#REF!+L11+#REF!+#REF!+#REF!+#REF!</f>
        <v>#REF!</v>
      </c>
      <c r="M10" s="170" t="e">
        <f>#REF!+M11+#REF!+#REF!+#REF!+#REF!</f>
        <v>#REF!</v>
      </c>
      <c r="N10" s="183" t="e">
        <f>#REF!+N11+#REF!+#REF!+#REF!+#REF!</f>
        <v>#REF!</v>
      </c>
      <c r="O10" s="170" t="s">
        <v>26</v>
      </c>
      <c r="P10" s="199" t="str">
        <f>'II.von 2025 phan bs theo chế cũ'!B9</f>
        <v xml:space="preserve">CT MTQG phát triển KTXH trong vùng ĐBDTTS&amp;MN </v>
      </c>
      <c r="Q10" s="200"/>
      <c r="R10" s="201"/>
      <c r="S10" s="170"/>
      <c r="T10" s="170"/>
      <c r="U10" s="177"/>
      <c r="V10" s="177"/>
      <c r="W10" s="177"/>
      <c r="X10" s="204"/>
      <c r="Y10" s="204"/>
      <c r="Z10" s="170"/>
      <c r="AA10" s="170"/>
      <c r="AB10" s="170"/>
    </row>
    <row r="11" spans="1:28" s="181" customFormat="1" ht="54.6" customHeight="1" x14ac:dyDescent="0.2">
      <c r="A11" s="175" t="s">
        <v>7</v>
      </c>
      <c r="B11" s="175" t="s">
        <v>8</v>
      </c>
      <c r="C11" s="170"/>
      <c r="D11" s="170">
        <f t="shared" ref="D11:J11" si="0">SUM(D12:D13)</f>
        <v>449154670</v>
      </c>
      <c r="E11" s="170">
        <f t="shared" si="0"/>
        <v>430154670</v>
      </c>
      <c r="F11" s="170">
        <f t="shared" si="0"/>
        <v>19000000</v>
      </c>
      <c r="G11" s="170">
        <f t="shared" si="0"/>
        <v>0</v>
      </c>
      <c r="H11" s="170">
        <f t="shared" si="0"/>
        <v>934193220</v>
      </c>
      <c r="I11" s="170">
        <f t="shared" si="0"/>
        <v>876193220</v>
      </c>
      <c r="J11" s="170">
        <f t="shared" si="0"/>
        <v>58000000</v>
      </c>
      <c r="K11" s="170"/>
      <c r="L11" s="170"/>
      <c r="M11" s="170"/>
      <c r="N11" s="183"/>
      <c r="O11" s="170" t="s">
        <v>13</v>
      </c>
      <c r="P11" s="175" t="s">
        <v>8</v>
      </c>
      <c r="Q11" s="168"/>
      <c r="R11" s="170">
        <f t="shared" ref="R11:W11" si="1">SUM(R12:R13)</f>
        <v>934193220</v>
      </c>
      <c r="S11" s="170">
        <f t="shared" si="1"/>
        <v>876193220</v>
      </c>
      <c r="T11" s="170">
        <f t="shared" si="1"/>
        <v>58000000</v>
      </c>
      <c r="U11" s="170">
        <f t="shared" si="1"/>
        <v>-934193220</v>
      </c>
      <c r="V11" s="170">
        <f t="shared" si="1"/>
        <v>-876193220</v>
      </c>
      <c r="W11" s="170">
        <f t="shared" si="1"/>
        <v>-58000000</v>
      </c>
      <c r="X11" s="175" t="s">
        <v>8</v>
      </c>
      <c r="Y11" s="168"/>
      <c r="Z11" s="170">
        <f>SUM(Z12:Z13)</f>
        <v>0</v>
      </c>
      <c r="AA11" s="170">
        <f>SUM(AA12:AA13)</f>
        <v>0</v>
      </c>
      <c r="AB11" s="170">
        <f>SUM(AB12:AB13)</f>
        <v>0</v>
      </c>
    </row>
    <row r="12" spans="1:28" ht="55.7" customHeight="1" x14ac:dyDescent="0.2">
      <c r="A12" s="169">
        <v>1</v>
      </c>
      <c r="B12" s="182" t="s">
        <v>9</v>
      </c>
      <c r="C12" s="179">
        <v>192000000</v>
      </c>
      <c r="D12" s="179">
        <f t="shared" ref="D12:D13" si="2">E12+F12</f>
        <v>427654670</v>
      </c>
      <c r="E12" s="171">
        <f>177000000+ 235654670</f>
        <v>412654670</v>
      </c>
      <c r="F12" s="171">
        <v>15000000</v>
      </c>
      <c r="G12" s="171"/>
      <c r="H12" s="180">
        <f t="shared" ref="H12:H13" si="3">I12+J12</f>
        <v>934193220</v>
      </c>
      <c r="I12" s="180">
        <f>M12+S12</f>
        <v>876193220</v>
      </c>
      <c r="J12" s="180">
        <f t="shared" ref="J12:J13" si="4">N12+T12</f>
        <v>58000000</v>
      </c>
      <c r="K12" s="171"/>
      <c r="L12" s="171"/>
      <c r="M12" s="171"/>
      <c r="N12" s="184"/>
      <c r="O12" s="195">
        <v>1</v>
      </c>
      <c r="P12" s="205" t="s">
        <v>22</v>
      </c>
      <c r="Q12" s="205" t="s">
        <v>85</v>
      </c>
      <c r="R12" s="195">
        <f>S12+T12</f>
        <v>934193220</v>
      </c>
      <c r="S12" s="195">
        <v>876193220</v>
      </c>
      <c r="T12" s="195">
        <v>58000000</v>
      </c>
      <c r="U12" s="195">
        <f>V12+W12</f>
        <v>-934193220</v>
      </c>
      <c r="V12" s="195">
        <v>-876193220</v>
      </c>
      <c r="W12" s="195">
        <v>-58000000</v>
      </c>
      <c r="X12" s="205" t="s">
        <v>22</v>
      </c>
      <c r="Y12" s="205" t="s">
        <v>85</v>
      </c>
      <c r="Z12" s="195">
        <f>R12+U12</f>
        <v>0</v>
      </c>
      <c r="AA12" s="195">
        <f>S12+V12</f>
        <v>0</v>
      </c>
      <c r="AB12" s="195">
        <f>T12+W12</f>
        <v>0</v>
      </c>
    </row>
    <row r="13" spans="1:28" ht="67.349999999999994" customHeight="1" x14ac:dyDescent="0.2">
      <c r="A13" s="177">
        <v>3</v>
      </c>
      <c r="B13" s="182" t="s">
        <v>11</v>
      </c>
      <c r="C13" s="171">
        <v>16340000</v>
      </c>
      <c r="D13" s="179">
        <f t="shared" si="2"/>
        <v>21500000</v>
      </c>
      <c r="E13" s="171">
        <f>5160000+12340000</f>
        <v>17500000</v>
      </c>
      <c r="F13" s="171">
        <v>4000000</v>
      </c>
      <c r="G13" s="171"/>
      <c r="H13" s="180">
        <f t="shared" si="3"/>
        <v>0</v>
      </c>
      <c r="I13" s="180">
        <f t="shared" ref="I13" si="5">M13+S13</f>
        <v>0</v>
      </c>
      <c r="J13" s="180">
        <f t="shared" si="4"/>
        <v>0</v>
      </c>
      <c r="K13" s="171"/>
      <c r="L13" s="171"/>
      <c r="M13" s="171"/>
      <c r="N13" s="184"/>
      <c r="O13" s="195"/>
      <c r="P13" s="205"/>
      <c r="Q13" s="205"/>
      <c r="R13" s="195"/>
      <c r="S13" s="195"/>
      <c r="T13" s="195"/>
      <c r="U13" s="195"/>
      <c r="V13" s="195"/>
      <c r="W13" s="195"/>
      <c r="X13" s="205"/>
      <c r="Y13" s="205"/>
      <c r="Z13" s="195"/>
      <c r="AA13" s="195"/>
      <c r="AB13" s="195"/>
    </row>
    <row r="14" spans="1:28" ht="55.35" customHeight="1" x14ac:dyDescent="0.2">
      <c r="O14" s="195"/>
      <c r="P14" s="205"/>
      <c r="Q14" s="205"/>
      <c r="R14" s="195"/>
      <c r="S14" s="195"/>
      <c r="T14" s="195"/>
      <c r="U14" s="178">
        <f>U15</f>
        <v>934193220</v>
      </c>
      <c r="V14" s="178">
        <f t="shared" ref="V14:W14" si="6">V15</f>
        <v>876193220</v>
      </c>
      <c r="W14" s="178">
        <f t="shared" si="6"/>
        <v>58000000</v>
      </c>
      <c r="X14" s="175" t="s">
        <v>35</v>
      </c>
      <c r="Y14" s="168"/>
      <c r="Z14" s="170">
        <f>SUM(Z15:Z15)</f>
        <v>934193220</v>
      </c>
      <c r="AA14" s="170">
        <f>SUM(AA15:AA15)</f>
        <v>876193220</v>
      </c>
      <c r="AB14" s="170">
        <f>SUM(AB15:AB15)</f>
        <v>58000000</v>
      </c>
    </row>
    <row r="15" spans="1:28" ht="66.599999999999994" customHeight="1" x14ac:dyDescent="0.2">
      <c r="O15" s="195"/>
      <c r="P15" s="205"/>
      <c r="Q15" s="205"/>
      <c r="R15" s="195"/>
      <c r="S15" s="195"/>
      <c r="T15" s="195"/>
      <c r="U15" s="171">
        <f>V15+W15</f>
        <v>934193220</v>
      </c>
      <c r="V15" s="171">
        <v>876193220</v>
      </c>
      <c r="W15" s="171">
        <v>58000000</v>
      </c>
      <c r="X15" s="169" t="s">
        <v>23</v>
      </c>
      <c r="Y15" s="169" t="s">
        <v>85</v>
      </c>
      <c r="Z15" s="171">
        <f>AA15+AB15</f>
        <v>934193220</v>
      </c>
      <c r="AA15" s="171">
        <f>V15</f>
        <v>876193220</v>
      </c>
      <c r="AB15" s="171">
        <f>W15</f>
        <v>58000000</v>
      </c>
    </row>
    <row r="16" spans="1:28" ht="25.7" customHeight="1" x14ac:dyDescent="0.2"/>
  </sheetData>
  <mergeCells count="42">
    <mergeCell ref="S1:T1"/>
    <mergeCell ref="A6:A8"/>
    <mergeCell ref="B6:F6"/>
    <mergeCell ref="G6:G8"/>
    <mergeCell ref="H6:H8"/>
    <mergeCell ref="I6:J6"/>
    <mergeCell ref="K6:N6"/>
    <mergeCell ref="O6:O8"/>
    <mergeCell ref="P6:T6"/>
    <mergeCell ref="B7:B8"/>
    <mergeCell ref="D7:F7"/>
    <mergeCell ref="I7:I8"/>
    <mergeCell ref="J7:J8"/>
    <mergeCell ref="K7:K8"/>
    <mergeCell ref="A3:AB3"/>
    <mergeCell ref="A4:AB4"/>
    <mergeCell ref="T12:T15"/>
    <mergeCell ref="S12:S15"/>
    <mergeCell ref="L7:N7"/>
    <mergeCell ref="P7:P8"/>
    <mergeCell ref="Q7:Q8"/>
    <mergeCell ref="R7:T7"/>
    <mergeCell ref="P10:R10"/>
    <mergeCell ref="O12:O15"/>
    <mergeCell ref="P12:P15"/>
    <mergeCell ref="Q12:Q15"/>
    <mergeCell ref="R12:R15"/>
    <mergeCell ref="AB12:AB13"/>
    <mergeCell ref="U6:W6"/>
    <mergeCell ref="U7:W7"/>
    <mergeCell ref="U12:U13"/>
    <mergeCell ref="V12:V13"/>
    <mergeCell ref="W12:W13"/>
    <mergeCell ref="X6:AB6"/>
    <mergeCell ref="X7:X8"/>
    <mergeCell ref="Y7:Y8"/>
    <mergeCell ref="Z7:AB7"/>
    <mergeCell ref="X10:Y10"/>
    <mergeCell ref="X12:X13"/>
    <mergeCell ref="Y12:Y13"/>
    <mergeCell ref="Z12:Z13"/>
    <mergeCell ref="AA12:AA13"/>
  </mergeCells>
  <pageMargins left="0.5" right="0" top="0.49" bottom="0.2" header="0.33" footer="0.36"/>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4"/>
  <sheetViews>
    <sheetView topLeftCell="O2" zoomScale="69" zoomScaleNormal="69" workbookViewId="0">
      <selection activeCell="P21" sqref="P21"/>
    </sheetView>
  </sheetViews>
  <sheetFormatPr defaultColWidth="8.75" defaultRowHeight="16.5" x14ac:dyDescent="0.2"/>
  <cols>
    <col min="1" max="1" width="5.25" style="115" hidden="1" customWidth="1"/>
    <col min="2" max="2" width="28.875" style="115" hidden="1" customWidth="1"/>
    <col min="3" max="3" width="24.25" style="115" hidden="1" customWidth="1"/>
    <col min="4" max="4" width="16.875" style="115" hidden="1" customWidth="1"/>
    <col min="5" max="5" width="15.875" style="115" hidden="1" customWidth="1"/>
    <col min="6" max="6" width="12.375" style="115" hidden="1" customWidth="1"/>
    <col min="7" max="8" width="13.875" style="115" hidden="1" customWidth="1"/>
    <col min="9" max="9" width="14.625" style="115" hidden="1" customWidth="1"/>
    <col min="10" max="10" width="12.375" style="115" hidden="1" customWidth="1"/>
    <col min="11" max="11" width="14.375" style="115" hidden="1" customWidth="1"/>
    <col min="12" max="12" width="12.375" style="115" hidden="1" customWidth="1"/>
    <col min="13" max="13" width="8.875" style="115" hidden="1" customWidth="1"/>
    <col min="14" max="14" width="1.75" style="115" hidden="1" customWidth="1"/>
    <col min="15" max="15" width="11.625" style="115" customWidth="1"/>
    <col min="16" max="16" width="51.375" style="115" customWidth="1"/>
    <col min="17" max="17" width="47.375" style="115" customWidth="1"/>
    <col min="18" max="18" width="24.75" style="115" customWidth="1"/>
    <col min="19" max="19" width="26.75" style="115" customWidth="1"/>
    <col min="20" max="20" width="21.375" style="115" customWidth="1"/>
    <col min="21" max="22" width="13.25" style="115" hidden="1" customWidth="1"/>
    <col min="23" max="23" width="9" style="115" hidden="1" customWidth="1"/>
    <col min="24" max="24" width="16.875" style="115" hidden="1" customWidth="1"/>
    <col min="25" max="25" width="9.625" style="115" hidden="1" customWidth="1"/>
    <col min="26" max="26" width="9.25" style="115" hidden="1" customWidth="1"/>
    <col min="27" max="27" width="8.375" style="115" hidden="1" customWidth="1"/>
    <col min="28" max="28" width="31.75" style="115" hidden="1" customWidth="1"/>
    <col min="29" max="29" width="30.125" style="115" hidden="1" customWidth="1"/>
    <col min="30" max="30" width="13.125" style="115" hidden="1" customWidth="1"/>
    <col min="31" max="31" width="18.125" style="115" hidden="1" customWidth="1"/>
    <col min="32" max="32" width="14.375" style="115" hidden="1" customWidth="1"/>
    <col min="33" max="33" width="8.75" style="115"/>
    <col min="34" max="34" width="14.25" style="115" bestFit="1" customWidth="1"/>
    <col min="35" max="16384" width="8.75" style="115"/>
  </cols>
  <sheetData>
    <row r="1" spans="1:34" hidden="1" x14ac:dyDescent="0.2">
      <c r="S1" s="236" t="s">
        <v>33</v>
      </c>
      <c r="T1" s="236"/>
    </row>
    <row r="2" spans="1:34" x14ac:dyDescent="0.2">
      <c r="T2" s="236" t="s">
        <v>141</v>
      </c>
      <c r="U2" s="236"/>
      <c r="V2" s="236"/>
      <c r="W2" s="236"/>
      <c r="X2" s="236"/>
      <c r="Y2" s="236"/>
      <c r="Z2" s="236"/>
      <c r="AA2" s="236"/>
    </row>
    <row r="3" spans="1:34" ht="50.45" customHeight="1" x14ac:dyDescent="0.2">
      <c r="A3" s="237" t="s">
        <v>125</v>
      </c>
      <c r="B3" s="237"/>
      <c r="C3" s="237"/>
      <c r="D3" s="237"/>
      <c r="E3" s="237"/>
      <c r="F3" s="237"/>
      <c r="G3" s="237"/>
      <c r="H3" s="237"/>
      <c r="I3" s="237"/>
      <c r="J3" s="237"/>
      <c r="K3" s="237"/>
      <c r="L3" s="237"/>
      <c r="M3" s="237"/>
      <c r="N3" s="237"/>
      <c r="O3" s="237"/>
      <c r="P3" s="237"/>
      <c r="Q3" s="237"/>
      <c r="R3" s="237"/>
      <c r="S3" s="237"/>
      <c r="T3" s="237"/>
      <c r="U3" s="116"/>
      <c r="V3" s="116"/>
      <c r="W3" s="116"/>
      <c r="X3" s="116"/>
      <c r="Y3" s="116"/>
      <c r="Z3" s="116"/>
      <c r="AA3" s="116"/>
      <c r="AB3" s="116" t="s">
        <v>117</v>
      </c>
      <c r="AC3" s="116"/>
    </row>
    <row r="4" spans="1:34" s="117" customFormat="1" ht="17.25" customHeight="1" x14ac:dyDescent="0.2">
      <c r="A4" s="238" t="s">
        <v>140</v>
      </c>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116"/>
      <c r="AC4" s="116"/>
    </row>
    <row r="5" spans="1:34" s="117" customFormat="1" x14ac:dyDescent="0.2">
      <c r="R5" s="239" t="s">
        <v>34</v>
      </c>
      <c r="S5" s="239"/>
      <c r="T5" s="239"/>
      <c r="U5" s="239"/>
      <c r="V5" s="239"/>
      <c r="W5" s="239"/>
      <c r="X5" s="239"/>
      <c r="Y5" s="239"/>
      <c r="Z5" s="239"/>
      <c r="AA5" s="239"/>
    </row>
    <row r="6" spans="1:34" ht="33" x14ac:dyDescent="0.2">
      <c r="A6" s="227" t="s">
        <v>0</v>
      </c>
      <c r="B6" s="224" t="s">
        <v>27</v>
      </c>
      <c r="C6" s="225"/>
      <c r="D6" s="225"/>
      <c r="E6" s="225"/>
      <c r="F6" s="226"/>
      <c r="G6" s="240" t="s">
        <v>118</v>
      </c>
      <c r="H6" s="218" t="s">
        <v>29</v>
      </c>
      <c r="I6" s="224" t="s">
        <v>119</v>
      </c>
      <c r="J6" s="226"/>
      <c r="K6" s="224" t="s">
        <v>116</v>
      </c>
      <c r="L6" s="225"/>
      <c r="M6" s="225"/>
      <c r="N6" s="226"/>
      <c r="O6" s="227" t="s">
        <v>0</v>
      </c>
      <c r="P6" s="224" t="s">
        <v>115</v>
      </c>
      <c r="Q6" s="225"/>
      <c r="R6" s="225"/>
      <c r="S6" s="225"/>
      <c r="T6" s="226"/>
      <c r="U6" s="229" t="s">
        <v>63</v>
      </c>
      <c r="V6" s="230"/>
      <c r="W6" s="231"/>
      <c r="X6" s="229" t="s">
        <v>59</v>
      </c>
      <c r="Y6" s="230"/>
      <c r="Z6" s="231"/>
      <c r="AA6" s="119" t="s">
        <v>62</v>
      </c>
      <c r="AB6" s="116" t="s">
        <v>82</v>
      </c>
      <c r="AC6" s="116" t="s">
        <v>104</v>
      </c>
    </row>
    <row r="7" spans="1:34" x14ac:dyDescent="0.2">
      <c r="A7" s="235"/>
      <c r="B7" s="229" t="s">
        <v>1</v>
      </c>
      <c r="C7" s="118"/>
      <c r="D7" s="224" t="s">
        <v>3</v>
      </c>
      <c r="E7" s="225"/>
      <c r="F7" s="226"/>
      <c r="G7" s="240"/>
      <c r="H7" s="218"/>
      <c r="I7" s="227" t="s">
        <v>24</v>
      </c>
      <c r="J7" s="227" t="s">
        <v>25</v>
      </c>
      <c r="K7" s="229" t="s">
        <v>1</v>
      </c>
      <c r="L7" s="224" t="s">
        <v>3</v>
      </c>
      <c r="M7" s="225"/>
      <c r="N7" s="226"/>
      <c r="O7" s="235"/>
      <c r="P7" s="227" t="s">
        <v>79</v>
      </c>
      <c r="Q7" s="227" t="s">
        <v>4</v>
      </c>
      <c r="R7" s="224" t="s">
        <v>3</v>
      </c>
      <c r="S7" s="225"/>
      <c r="T7" s="226"/>
      <c r="U7" s="232"/>
      <c r="V7" s="233"/>
      <c r="W7" s="234"/>
      <c r="X7" s="232"/>
      <c r="Y7" s="233"/>
      <c r="Z7" s="234"/>
      <c r="AA7" s="119"/>
      <c r="AB7" s="116"/>
      <c r="AC7" s="116"/>
    </row>
    <row r="8" spans="1:34" ht="22.5" customHeight="1" x14ac:dyDescent="0.2">
      <c r="A8" s="228"/>
      <c r="B8" s="232"/>
      <c r="C8" s="119" t="s">
        <v>2</v>
      </c>
      <c r="D8" s="120" t="s">
        <v>29</v>
      </c>
      <c r="E8" s="119" t="s">
        <v>24</v>
      </c>
      <c r="F8" s="119" t="s">
        <v>25</v>
      </c>
      <c r="G8" s="240"/>
      <c r="H8" s="218"/>
      <c r="I8" s="228"/>
      <c r="J8" s="228"/>
      <c r="K8" s="232"/>
      <c r="L8" s="120" t="s">
        <v>29</v>
      </c>
      <c r="M8" s="119" t="s">
        <v>24</v>
      </c>
      <c r="N8" s="119" t="s">
        <v>25</v>
      </c>
      <c r="O8" s="228"/>
      <c r="P8" s="228"/>
      <c r="Q8" s="228"/>
      <c r="R8" s="122" t="s">
        <v>29</v>
      </c>
      <c r="S8" s="121" t="s">
        <v>24</v>
      </c>
      <c r="T8" s="121" t="s">
        <v>25</v>
      </c>
      <c r="U8" s="122" t="s">
        <v>29</v>
      </c>
      <c r="V8" s="119" t="s">
        <v>24</v>
      </c>
      <c r="W8" s="119" t="s">
        <v>25</v>
      </c>
      <c r="X8" s="122" t="s">
        <v>29</v>
      </c>
      <c r="Y8" s="119" t="s">
        <v>24</v>
      </c>
      <c r="Z8" s="119" t="s">
        <v>25</v>
      </c>
      <c r="AA8" s="119"/>
      <c r="AB8" s="123">
        <f>X24+U27+U28</f>
        <v>246577258</v>
      </c>
      <c r="AC8" s="116"/>
    </row>
    <row r="9" spans="1:34" x14ac:dyDescent="0.2">
      <c r="A9" s="119" t="s">
        <v>26</v>
      </c>
      <c r="B9" s="119" t="s">
        <v>50</v>
      </c>
      <c r="C9" s="119"/>
      <c r="D9" s="120" t="s">
        <v>120</v>
      </c>
      <c r="E9" s="119">
        <v>2</v>
      </c>
      <c r="F9" s="119">
        <v>3</v>
      </c>
      <c r="G9" s="119">
        <v>4</v>
      </c>
      <c r="H9" s="120" t="s">
        <v>121</v>
      </c>
      <c r="I9" s="119">
        <v>6</v>
      </c>
      <c r="J9" s="119">
        <v>7</v>
      </c>
      <c r="K9" s="119">
        <v>8</v>
      </c>
      <c r="L9" s="120" t="s">
        <v>122</v>
      </c>
      <c r="M9" s="119">
        <v>10</v>
      </c>
      <c r="N9" s="119">
        <v>11</v>
      </c>
      <c r="O9" s="119">
        <v>1</v>
      </c>
      <c r="P9" s="119">
        <v>2</v>
      </c>
      <c r="Q9" s="119">
        <v>3</v>
      </c>
      <c r="R9" s="120">
        <v>4</v>
      </c>
      <c r="S9" s="119">
        <v>5</v>
      </c>
      <c r="T9" s="119">
        <v>6</v>
      </c>
      <c r="U9" s="120"/>
      <c r="V9" s="119"/>
      <c r="W9" s="119"/>
      <c r="X9" s="120"/>
      <c r="Y9" s="119"/>
      <c r="Z9" s="119"/>
      <c r="AA9" s="119">
        <v>7</v>
      </c>
      <c r="AB9" s="123"/>
      <c r="AC9" s="116"/>
    </row>
    <row r="10" spans="1:34" ht="45" customHeight="1" x14ac:dyDescent="0.2">
      <c r="A10" s="119" t="s">
        <v>26</v>
      </c>
      <c r="B10" s="119" t="s">
        <v>28</v>
      </c>
      <c r="C10" s="119"/>
      <c r="D10" s="124">
        <f>D11+D15+D21+D26+D31+D23</f>
        <v>2825510478</v>
      </c>
      <c r="E10" s="124">
        <f>E11+E15+E21+E26+E31+E23</f>
        <v>2754510478</v>
      </c>
      <c r="F10" s="124">
        <f>F11+F15+F21+F26+F31+F23</f>
        <v>71000000</v>
      </c>
      <c r="G10" s="124">
        <f t="shared" ref="G10:J10" si="0">G11+G15+G21+G26+G31+G23</f>
        <v>0</v>
      </c>
      <c r="H10" s="124">
        <f t="shared" si="0"/>
        <v>3175510478</v>
      </c>
      <c r="I10" s="124">
        <f t="shared" si="0"/>
        <v>3104510478</v>
      </c>
      <c r="J10" s="124">
        <f t="shared" si="0"/>
        <v>71000000</v>
      </c>
      <c r="K10" s="124"/>
      <c r="L10" s="124">
        <f>L11+L15+L21+L26+L31+L23</f>
        <v>516577258</v>
      </c>
      <c r="M10" s="124">
        <f>M11+M15+M21+M26+M31+M23</f>
        <v>516577258</v>
      </c>
      <c r="N10" s="124">
        <f>N11+N15+N21+N26+N31+N23</f>
        <v>0</v>
      </c>
      <c r="O10" s="124" t="s">
        <v>26</v>
      </c>
      <c r="P10" s="224" t="str">
        <f>'[1]II.von 2025 phan bs theo chế cũ'!B9</f>
        <v xml:space="preserve">CT MTQG phát triển KTXH trong vùng ĐBDTTS&amp;MN </v>
      </c>
      <c r="Q10" s="226"/>
      <c r="R10" s="124">
        <f>R11+R15+R21+R26+R31+R23+R13</f>
        <v>2578933220</v>
      </c>
      <c r="S10" s="124">
        <f t="shared" ref="S10:X10" si="1">S11+S15+S21+S26+S31+S23+S13</f>
        <v>2507933220</v>
      </c>
      <c r="T10" s="124">
        <f t="shared" si="1"/>
        <v>71000000</v>
      </c>
      <c r="U10" s="124">
        <f t="shared" si="1"/>
        <v>46577258</v>
      </c>
      <c r="V10" s="124">
        <f t="shared" si="1"/>
        <v>46577258</v>
      </c>
      <c r="W10" s="124">
        <f t="shared" si="1"/>
        <v>0</v>
      </c>
      <c r="X10" s="124">
        <f t="shared" si="1"/>
        <v>2780305991</v>
      </c>
      <c r="Y10" s="124">
        <f>Y11+Y15+Y21+Y26+Y31+Y23</f>
        <v>0</v>
      </c>
      <c r="Z10" s="124">
        <f>Z11+Z15+Z21+Z26+Z31+Z23</f>
        <v>0</v>
      </c>
      <c r="AA10" s="124"/>
      <c r="AB10" s="123">
        <f>E10-S10</f>
        <v>246577258</v>
      </c>
      <c r="AC10" s="123">
        <f>L10+R10</f>
        <v>3095510478</v>
      </c>
      <c r="AD10" s="125">
        <f>AC10-D10</f>
        <v>270000000</v>
      </c>
      <c r="AE10" s="125"/>
      <c r="AH10" s="125"/>
    </row>
    <row r="11" spans="1:34" ht="35.25" customHeight="1" x14ac:dyDescent="0.2">
      <c r="A11" s="119" t="s">
        <v>5</v>
      </c>
      <c r="B11" s="119" t="s">
        <v>36</v>
      </c>
      <c r="C11" s="119"/>
      <c r="D11" s="126">
        <f>D12</f>
        <v>740000000</v>
      </c>
      <c r="E11" s="126">
        <f>E12</f>
        <v>740000000</v>
      </c>
      <c r="F11" s="126">
        <f t="shared" ref="F11:G11" si="2">F12</f>
        <v>0</v>
      </c>
      <c r="G11" s="126">
        <f t="shared" si="2"/>
        <v>0</v>
      </c>
      <c r="H11" s="126">
        <f>H12+H13</f>
        <v>740000000</v>
      </c>
      <c r="I11" s="126">
        <f>I12+I13</f>
        <v>740000000</v>
      </c>
      <c r="J11" s="126">
        <f>J12+J13</f>
        <v>0</v>
      </c>
      <c r="K11" s="126"/>
      <c r="L11" s="126"/>
      <c r="M11" s="126"/>
      <c r="N11" s="126"/>
      <c r="O11" s="126" t="s">
        <v>5</v>
      </c>
      <c r="P11" s="127" t="s">
        <v>80</v>
      </c>
      <c r="Q11" s="127"/>
      <c r="R11" s="126">
        <f>R12</f>
        <v>500000000</v>
      </c>
      <c r="S11" s="126">
        <f t="shared" ref="S11:X11" si="3">S12</f>
        <v>500000000</v>
      </c>
      <c r="T11" s="126">
        <f t="shared" si="3"/>
        <v>0</v>
      </c>
      <c r="U11" s="126">
        <f t="shared" si="3"/>
        <v>0</v>
      </c>
      <c r="V11" s="126"/>
      <c r="W11" s="126"/>
      <c r="X11" s="126">
        <f t="shared" si="3"/>
        <v>500000000</v>
      </c>
      <c r="Y11" s="126"/>
      <c r="Z11" s="126"/>
      <c r="AA11" s="126"/>
      <c r="AB11" s="128"/>
      <c r="AC11" s="129"/>
      <c r="AD11" s="130"/>
      <c r="AE11" s="125"/>
      <c r="AH11" s="125"/>
    </row>
    <row r="12" spans="1:34" ht="35.25" customHeight="1" x14ac:dyDescent="0.2">
      <c r="A12" s="217">
        <v>1</v>
      </c>
      <c r="B12" s="217" t="s">
        <v>6</v>
      </c>
      <c r="C12" s="132">
        <v>1427319000</v>
      </c>
      <c r="D12" s="221">
        <f>E12+F12</f>
        <v>740000000</v>
      </c>
      <c r="E12" s="222">
        <v>740000000</v>
      </c>
      <c r="F12" s="222"/>
      <c r="G12" s="133"/>
      <c r="H12" s="133">
        <f>I12+J12</f>
        <v>500000000</v>
      </c>
      <c r="I12" s="133">
        <f>M12+S12</f>
        <v>500000000</v>
      </c>
      <c r="J12" s="133">
        <f>N12+T12</f>
        <v>0</v>
      </c>
      <c r="K12" s="133"/>
      <c r="L12" s="133"/>
      <c r="M12" s="133"/>
      <c r="N12" s="133"/>
      <c r="O12" s="134">
        <v>1</v>
      </c>
      <c r="P12" s="131" t="s">
        <v>23</v>
      </c>
      <c r="Q12" s="131" t="s">
        <v>131</v>
      </c>
      <c r="R12" s="134">
        <f>S12+T12</f>
        <v>500000000</v>
      </c>
      <c r="S12" s="134">
        <f>E12-S14</f>
        <v>500000000</v>
      </c>
      <c r="T12" s="134">
        <f>F12</f>
        <v>0</v>
      </c>
      <c r="U12" s="134"/>
      <c r="V12" s="134"/>
      <c r="W12" s="134"/>
      <c r="X12" s="134">
        <f>R12-U12</f>
        <v>500000000</v>
      </c>
      <c r="Y12" s="134"/>
      <c r="Z12" s="134"/>
      <c r="AA12" s="134"/>
      <c r="AB12" s="135" t="s">
        <v>83</v>
      </c>
      <c r="AC12" s="125" t="s">
        <v>71</v>
      </c>
      <c r="AE12" s="125"/>
    </row>
    <row r="13" spans="1:34" ht="47.25" customHeight="1" x14ac:dyDescent="0.2">
      <c r="A13" s="217"/>
      <c r="B13" s="217"/>
      <c r="C13" s="132"/>
      <c r="D13" s="221"/>
      <c r="E13" s="222"/>
      <c r="F13" s="222"/>
      <c r="G13" s="133"/>
      <c r="H13" s="222">
        <f>I13+J13</f>
        <v>240000000</v>
      </c>
      <c r="I13" s="222">
        <f>M14+S14</f>
        <v>240000000</v>
      </c>
      <c r="J13" s="222">
        <f>N14+T14</f>
        <v>0</v>
      </c>
      <c r="K13" s="133"/>
      <c r="L13" s="133"/>
      <c r="M13" s="133"/>
      <c r="N13" s="133"/>
      <c r="O13" s="136" t="s">
        <v>7</v>
      </c>
      <c r="P13" s="119" t="s">
        <v>35</v>
      </c>
      <c r="Q13" s="131"/>
      <c r="R13" s="126">
        <f>R14</f>
        <v>240000000</v>
      </c>
      <c r="S13" s="126">
        <f t="shared" ref="S13:X13" si="4">S14</f>
        <v>240000000</v>
      </c>
      <c r="T13" s="126">
        <f t="shared" si="4"/>
        <v>0</v>
      </c>
      <c r="U13" s="126">
        <f t="shared" si="4"/>
        <v>0</v>
      </c>
      <c r="V13" s="126">
        <f t="shared" si="4"/>
        <v>0</v>
      </c>
      <c r="W13" s="126">
        <f t="shared" si="4"/>
        <v>0</v>
      </c>
      <c r="X13" s="126">
        <f t="shared" si="4"/>
        <v>240000000</v>
      </c>
      <c r="Y13" s="134"/>
      <c r="Z13" s="134"/>
      <c r="AA13" s="134"/>
      <c r="AB13" s="125"/>
      <c r="AC13" s="125"/>
      <c r="AE13" s="125"/>
    </row>
    <row r="14" spans="1:34" ht="59.25" customHeight="1" x14ac:dyDescent="0.2">
      <c r="A14" s="217"/>
      <c r="B14" s="217"/>
      <c r="C14" s="132"/>
      <c r="D14" s="221"/>
      <c r="E14" s="222"/>
      <c r="F14" s="222"/>
      <c r="G14" s="133"/>
      <c r="H14" s="222"/>
      <c r="I14" s="222"/>
      <c r="J14" s="222"/>
      <c r="K14" s="133"/>
      <c r="L14" s="133"/>
      <c r="M14" s="133"/>
      <c r="N14" s="133"/>
      <c r="O14" s="133">
        <v>1</v>
      </c>
      <c r="P14" s="131" t="s">
        <v>23</v>
      </c>
      <c r="Q14" s="137" t="s">
        <v>81</v>
      </c>
      <c r="R14" s="134">
        <f>S14+T14</f>
        <v>240000000</v>
      </c>
      <c r="S14" s="134">
        <v>240000000</v>
      </c>
      <c r="T14" s="134">
        <f>F14</f>
        <v>0</v>
      </c>
      <c r="U14" s="134"/>
      <c r="V14" s="134"/>
      <c r="W14" s="134"/>
      <c r="X14" s="134">
        <f>R14-U14</f>
        <v>240000000</v>
      </c>
      <c r="Y14" s="134"/>
      <c r="Z14" s="134"/>
      <c r="AA14" s="134"/>
      <c r="AB14" s="135" t="s">
        <v>84</v>
      </c>
      <c r="AC14" s="125" t="s">
        <v>105</v>
      </c>
      <c r="AE14" s="125"/>
    </row>
    <row r="15" spans="1:34" s="138" customFormat="1" ht="34.9" customHeight="1" x14ac:dyDescent="0.2">
      <c r="A15" s="119" t="s">
        <v>7</v>
      </c>
      <c r="B15" s="119" t="s">
        <v>8</v>
      </c>
      <c r="C15" s="124"/>
      <c r="D15" s="124">
        <f>SUM(D16:D20)</f>
        <v>727155738</v>
      </c>
      <c r="E15" s="124">
        <f>SUM(E16:E20)</f>
        <v>669155738</v>
      </c>
      <c r="F15" s="124">
        <f>SUM(F16:F20)</f>
        <v>58000000</v>
      </c>
      <c r="G15" s="124">
        <f t="shared" ref="G15:I15" si="5">SUM(G16:G20)</f>
        <v>-142962518</v>
      </c>
      <c r="H15" s="124">
        <f t="shared" si="5"/>
        <v>934193220</v>
      </c>
      <c r="I15" s="124">
        <f t="shared" si="5"/>
        <v>876193220</v>
      </c>
      <c r="J15" s="124">
        <f>SUM(J16:J20)</f>
        <v>58000000</v>
      </c>
      <c r="K15" s="124"/>
      <c r="L15" s="124"/>
      <c r="M15" s="124"/>
      <c r="N15" s="124"/>
      <c r="O15" s="124" t="s">
        <v>13</v>
      </c>
      <c r="P15" s="119" t="s">
        <v>8</v>
      </c>
      <c r="Q15" s="120"/>
      <c r="R15" s="124">
        <f>SUM(R16:R20)</f>
        <v>934193220</v>
      </c>
      <c r="S15" s="124">
        <f>SUM(S16:S20)</f>
        <v>876193220</v>
      </c>
      <c r="T15" s="124">
        <f>SUM(T16:T20)</f>
        <v>58000000</v>
      </c>
      <c r="U15" s="124">
        <f t="shared" ref="U15:X15" si="6">SUM(U16:U20)</f>
        <v>0</v>
      </c>
      <c r="V15" s="124"/>
      <c r="W15" s="124"/>
      <c r="X15" s="124">
        <f t="shared" si="6"/>
        <v>934193220</v>
      </c>
      <c r="Y15" s="124"/>
      <c r="Z15" s="124"/>
      <c r="AA15" s="124"/>
      <c r="AB15" s="123"/>
      <c r="AC15" s="123"/>
      <c r="AE15" s="125"/>
    </row>
    <row r="16" spans="1:34" ht="48.75" customHeight="1" x14ac:dyDescent="0.2">
      <c r="A16" s="131">
        <v>1</v>
      </c>
      <c r="B16" s="139" t="s">
        <v>9</v>
      </c>
      <c r="C16" s="132">
        <v>192000000</v>
      </c>
      <c r="D16" s="132">
        <f t="shared" ref="D16:D32" si="7">E16+F16</f>
        <v>427654670</v>
      </c>
      <c r="E16" s="134">
        <f>177000000+ 235654670</f>
        <v>412654670</v>
      </c>
      <c r="F16" s="134">
        <v>15000000</v>
      </c>
      <c r="G16" s="134"/>
      <c r="H16" s="133">
        <f t="shared" ref="H16:H20" si="8">I16+J16</f>
        <v>934193220</v>
      </c>
      <c r="I16" s="133">
        <f>M16+S16</f>
        <v>876193220</v>
      </c>
      <c r="J16" s="133">
        <f t="shared" ref="J16:J20" si="9">N16+T16</f>
        <v>58000000</v>
      </c>
      <c r="K16" s="134"/>
      <c r="L16" s="134"/>
      <c r="M16" s="134"/>
      <c r="N16" s="134"/>
      <c r="O16" s="214">
        <v>1</v>
      </c>
      <c r="P16" s="217" t="s">
        <v>22</v>
      </c>
      <c r="Q16" s="217" t="s">
        <v>85</v>
      </c>
      <c r="R16" s="214">
        <f>S16+T16</f>
        <v>934193220</v>
      </c>
      <c r="S16" s="214">
        <f>SUM(E16:E20)+G17+80000000+270000000</f>
        <v>876193220</v>
      </c>
      <c r="T16" s="214">
        <f>SUM(F16:F20)</f>
        <v>58000000</v>
      </c>
      <c r="U16" s="214"/>
      <c r="V16" s="134"/>
      <c r="W16" s="134"/>
      <c r="X16" s="214">
        <f>R16-U16</f>
        <v>934193220</v>
      </c>
      <c r="Y16" s="134"/>
      <c r="Z16" s="134"/>
      <c r="AA16" s="134"/>
      <c r="AB16" s="223" t="s">
        <v>86</v>
      </c>
      <c r="AC16" s="219" t="s">
        <v>72</v>
      </c>
      <c r="AE16" s="125"/>
    </row>
    <row r="17" spans="1:31" ht="78.75" hidden="1" customHeight="1" x14ac:dyDescent="0.2">
      <c r="A17" s="140">
        <v>2</v>
      </c>
      <c r="B17" s="139" t="s">
        <v>10</v>
      </c>
      <c r="C17" s="134">
        <v>371241400</v>
      </c>
      <c r="D17" s="132">
        <f t="shared" si="7"/>
        <v>200000000</v>
      </c>
      <c r="E17" s="134">
        <v>165000000</v>
      </c>
      <c r="F17" s="134">
        <v>35000000</v>
      </c>
      <c r="G17" s="134">
        <v>-142962518</v>
      </c>
      <c r="H17" s="133">
        <f t="shared" si="8"/>
        <v>0</v>
      </c>
      <c r="I17" s="133">
        <f t="shared" ref="I17:I20" si="10">M17+S17</f>
        <v>0</v>
      </c>
      <c r="J17" s="133">
        <f t="shared" si="9"/>
        <v>0</v>
      </c>
      <c r="K17" s="134"/>
      <c r="L17" s="134"/>
      <c r="M17" s="134"/>
      <c r="N17" s="134"/>
      <c r="O17" s="214"/>
      <c r="P17" s="217"/>
      <c r="Q17" s="217"/>
      <c r="R17" s="214"/>
      <c r="S17" s="214"/>
      <c r="T17" s="214"/>
      <c r="U17" s="214"/>
      <c r="V17" s="134"/>
      <c r="W17" s="134"/>
      <c r="X17" s="214"/>
      <c r="Y17" s="134"/>
      <c r="Z17" s="134"/>
      <c r="AA17" s="134"/>
      <c r="AB17" s="223"/>
      <c r="AC17" s="219"/>
      <c r="AE17" s="125"/>
    </row>
    <row r="18" spans="1:31" ht="66" hidden="1" x14ac:dyDescent="0.2">
      <c r="A18" s="140">
        <v>3</v>
      </c>
      <c r="B18" s="139" t="s">
        <v>11</v>
      </c>
      <c r="C18" s="134">
        <v>16340000</v>
      </c>
      <c r="D18" s="132">
        <f t="shared" si="7"/>
        <v>21500000</v>
      </c>
      <c r="E18" s="134">
        <f>5160000+12340000</f>
        <v>17500000</v>
      </c>
      <c r="F18" s="134">
        <v>4000000</v>
      </c>
      <c r="G18" s="134"/>
      <c r="H18" s="133">
        <f t="shared" si="8"/>
        <v>0</v>
      </c>
      <c r="I18" s="133">
        <f t="shared" si="10"/>
        <v>0</v>
      </c>
      <c r="J18" s="133">
        <f t="shared" si="9"/>
        <v>0</v>
      </c>
      <c r="K18" s="134"/>
      <c r="L18" s="134"/>
      <c r="M18" s="134"/>
      <c r="N18" s="134"/>
      <c r="O18" s="214"/>
      <c r="P18" s="217"/>
      <c r="Q18" s="217"/>
      <c r="R18" s="214"/>
      <c r="S18" s="214"/>
      <c r="T18" s="214"/>
      <c r="U18" s="214"/>
      <c r="V18" s="134"/>
      <c r="W18" s="134"/>
      <c r="X18" s="214"/>
      <c r="Y18" s="134"/>
      <c r="Z18" s="134"/>
      <c r="AA18" s="134"/>
      <c r="AB18" s="223"/>
      <c r="AC18" s="219"/>
      <c r="AE18" s="125"/>
    </row>
    <row r="19" spans="1:31" ht="31.5" hidden="1" customHeight="1" x14ac:dyDescent="0.2">
      <c r="A19" s="140">
        <v>4</v>
      </c>
      <c r="B19" s="139" t="s">
        <v>12</v>
      </c>
      <c r="C19" s="134"/>
      <c r="D19" s="132">
        <f t="shared" si="7"/>
        <v>78000000</v>
      </c>
      <c r="E19" s="133">
        <v>74000000</v>
      </c>
      <c r="F19" s="133">
        <v>4000000</v>
      </c>
      <c r="G19" s="133"/>
      <c r="H19" s="133">
        <f t="shared" si="8"/>
        <v>0</v>
      </c>
      <c r="I19" s="133">
        <f t="shared" si="10"/>
        <v>0</v>
      </c>
      <c r="J19" s="133">
        <f t="shared" si="9"/>
        <v>0</v>
      </c>
      <c r="K19" s="133"/>
      <c r="L19" s="133"/>
      <c r="M19" s="133"/>
      <c r="N19" s="133"/>
      <c r="O19" s="214"/>
      <c r="P19" s="217"/>
      <c r="Q19" s="217"/>
      <c r="R19" s="214"/>
      <c r="S19" s="214"/>
      <c r="T19" s="214"/>
      <c r="U19" s="214"/>
      <c r="V19" s="134"/>
      <c r="W19" s="134"/>
      <c r="X19" s="214"/>
      <c r="Y19" s="134"/>
      <c r="Z19" s="134"/>
      <c r="AA19" s="134"/>
      <c r="AB19" s="223"/>
      <c r="AC19" s="219"/>
      <c r="AE19" s="125"/>
    </row>
    <row r="20" spans="1:31" ht="15.75" hidden="1" customHeight="1" x14ac:dyDescent="0.2">
      <c r="A20" s="120" t="s">
        <v>13</v>
      </c>
      <c r="B20" s="139" t="s">
        <v>53</v>
      </c>
      <c r="C20" s="134"/>
      <c r="D20" s="132">
        <f>E20+F20</f>
        <v>1068</v>
      </c>
      <c r="E20" s="141">
        <v>1068</v>
      </c>
      <c r="F20" s="142"/>
      <c r="G20" s="142"/>
      <c r="H20" s="133">
        <f t="shared" si="8"/>
        <v>0</v>
      </c>
      <c r="I20" s="133">
        <f t="shared" si="10"/>
        <v>0</v>
      </c>
      <c r="J20" s="133">
        <f t="shared" si="9"/>
        <v>0</v>
      </c>
      <c r="K20" s="142"/>
      <c r="L20" s="142"/>
      <c r="M20" s="142"/>
      <c r="N20" s="142"/>
      <c r="O20" s="214"/>
      <c r="P20" s="217"/>
      <c r="Q20" s="217"/>
      <c r="R20" s="214"/>
      <c r="S20" s="214"/>
      <c r="T20" s="214"/>
      <c r="U20" s="214"/>
      <c r="V20" s="134"/>
      <c r="W20" s="134"/>
      <c r="X20" s="214"/>
      <c r="Y20" s="134"/>
      <c r="Z20" s="134"/>
      <c r="AA20" s="134"/>
      <c r="AB20" s="125"/>
      <c r="AC20" s="220"/>
      <c r="AE20" s="125"/>
    </row>
    <row r="21" spans="1:31" s="138" customFormat="1" ht="24" customHeight="1" x14ac:dyDescent="0.2">
      <c r="A21" s="120" t="s">
        <v>16</v>
      </c>
      <c r="B21" s="119" t="s">
        <v>56</v>
      </c>
      <c r="C21" s="126"/>
      <c r="D21" s="126">
        <f>D22</f>
        <v>69540000</v>
      </c>
      <c r="E21" s="126">
        <f t="shared" ref="E21:J21" si="11">E22</f>
        <v>58540000</v>
      </c>
      <c r="F21" s="126">
        <f t="shared" si="11"/>
        <v>11000000</v>
      </c>
      <c r="G21" s="126">
        <f t="shared" si="11"/>
        <v>0</v>
      </c>
      <c r="H21" s="126">
        <f t="shared" si="11"/>
        <v>69540000</v>
      </c>
      <c r="I21" s="126">
        <f t="shared" si="11"/>
        <v>58540000</v>
      </c>
      <c r="J21" s="126">
        <f t="shared" si="11"/>
        <v>11000000</v>
      </c>
      <c r="K21" s="126"/>
      <c r="L21" s="126"/>
      <c r="M21" s="126"/>
      <c r="N21" s="126"/>
      <c r="O21" s="120" t="s">
        <v>16</v>
      </c>
      <c r="P21" s="119" t="s">
        <v>20</v>
      </c>
      <c r="Q21" s="120"/>
      <c r="R21" s="126">
        <f>R22</f>
        <v>69540000</v>
      </c>
      <c r="S21" s="126">
        <f t="shared" ref="S21:X21" si="12">S22</f>
        <v>58540000</v>
      </c>
      <c r="T21" s="126">
        <f t="shared" si="12"/>
        <v>11000000</v>
      </c>
      <c r="U21" s="126">
        <f t="shared" si="12"/>
        <v>0</v>
      </c>
      <c r="V21" s="126"/>
      <c r="W21" s="126"/>
      <c r="X21" s="126">
        <f t="shared" si="12"/>
        <v>69540000</v>
      </c>
      <c r="Y21" s="126"/>
      <c r="Z21" s="126"/>
      <c r="AA21" s="126"/>
      <c r="AB21" s="126"/>
      <c r="AC21" s="119" t="s">
        <v>14</v>
      </c>
      <c r="AD21" s="119"/>
      <c r="AE21" s="125"/>
    </row>
    <row r="22" spans="1:31" ht="28.5" customHeight="1" x14ac:dyDescent="0.2">
      <c r="A22" s="140">
        <v>1</v>
      </c>
      <c r="B22" s="139" t="s">
        <v>15</v>
      </c>
      <c r="C22" s="134">
        <v>391085711</v>
      </c>
      <c r="D22" s="132">
        <f t="shared" si="7"/>
        <v>69540000</v>
      </c>
      <c r="E22" s="134">
        <v>58540000</v>
      </c>
      <c r="F22" s="134">
        <v>11000000</v>
      </c>
      <c r="G22" s="134"/>
      <c r="H22" s="133">
        <f t="shared" ref="H22" si="13">I22+J22</f>
        <v>69540000</v>
      </c>
      <c r="I22" s="133">
        <f t="shared" ref="I22:J22" si="14">M22+S22</f>
        <v>58540000</v>
      </c>
      <c r="J22" s="133">
        <f t="shared" si="14"/>
        <v>11000000</v>
      </c>
      <c r="K22" s="134"/>
      <c r="L22" s="134"/>
      <c r="M22" s="134"/>
      <c r="N22" s="134"/>
      <c r="O22" s="134">
        <v>1</v>
      </c>
      <c r="P22" s="131" t="s">
        <v>30</v>
      </c>
      <c r="Q22" s="131" t="s">
        <v>87</v>
      </c>
      <c r="R22" s="134">
        <f>D22</f>
        <v>69540000</v>
      </c>
      <c r="S22" s="134">
        <f>E22</f>
        <v>58540000</v>
      </c>
      <c r="T22" s="134">
        <f>F22</f>
        <v>11000000</v>
      </c>
      <c r="U22" s="134"/>
      <c r="V22" s="134"/>
      <c r="W22" s="134"/>
      <c r="X22" s="134">
        <f>R22-U22</f>
        <v>69540000</v>
      </c>
      <c r="Y22" s="134"/>
      <c r="Z22" s="134"/>
      <c r="AA22" s="134"/>
      <c r="AB22" s="135" t="s">
        <v>88</v>
      </c>
      <c r="AC22" s="125" t="s">
        <v>73</v>
      </c>
      <c r="AE22" s="125"/>
    </row>
    <row r="23" spans="1:31" ht="47.25" hidden="1" customHeight="1" x14ac:dyDescent="0.2">
      <c r="A23" s="120" t="s">
        <v>19</v>
      </c>
      <c r="B23" s="119" t="s">
        <v>74</v>
      </c>
      <c r="C23" s="134"/>
      <c r="D23" s="124">
        <f>D24</f>
        <v>200000000</v>
      </c>
      <c r="E23" s="124">
        <f t="shared" ref="E23:X23" si="15">E24</f>
        <v>200000000</v>
      </c>
      <c r="F23" s="124">
        <f t="shared" si="15"/>
        <v>0</v>
      </c>
      <c r="G23" s="124">
        <f t="shared" si="15"/>
        <v>270000000</v>
      </c>
      <c r="H23" s="124">
        <f>H24</f>
        <v>470000000</v>
      </c>
      <c r="I23" s="124">
        <f t="shared" si="15"/>
        <v>470000000</v>
      </c>
      <c r="J23" s="124">
        <f t="shared" si="15"/>
        <v>0</v>
      </c>
      <c r="K23" s="119" t="s">
        <v>74</v>
      </c>
      <c r="L23" s="124">
        <f t="shared" si="15"/>
        <v>470000000</v>
      </c>
      <c r="M23" s="124">
        <f t="shared" si="15"/>
        <v>470000000</v>
      </c>
      <c r="N23" s="124">
        <f t="shared" si="15"/>
        <v>0</v>
      </c>
      <c r="O23" s="120" t="s">
        <v>19</v>
      </c>
      <c r="P23" s="124">
        <f t="shared" si="15"/>
        <v>0</v>
      </c>
      <c r="Q23" s="124">
        <f t="shared" si="15"/>
        <v>0</v>
      </c>
      <c r="R23" s="124">
        <f t="shared" si="15"/>
        <v>0</v>
      </c>
      <c r="S23" s="124">
        <f t="shared" si="15"/>
        <v>0</v>
      </c>
      <c r="T23" s="124">
        <f t="shared" si="15"/>
        <v>0</v>
      </c>
      <c r="U23" s="124">
        <f t="shared" si="15"/>
        <v>0</v>
      </c>
      <c r="V23" s="124">
        <f t="shared" si="15"/>
        <v>0</v>
      </c>
      <c r="W23" s="124">
        <f t="shared" si="15"/>
        <v>0</v>
      </c>
      <c r="X23" s="124">
        <f t="shared" si="15"/>
        <v>200000000</v>
      </c>
      <c r="Y23" s="134"/>
      <c r="Z23" s="134"/>
      <c r="AA23" s="134"/>
      <c r="AB23" s="125"/>
      <c r="AC23" s="125"/>
      <c r="AE23" s="125"/>
    </row>
    <row r="24" spans="1:31" ht="165.75" hidden="1" customHeight="1" x14ac:dyDescent="0.2">
      <c r="A24" s="131">
        <v>1</v>
      </c>
      <c r="B24" s="143" t="s">
        <v>103</v>
      </c>
      <c r="C24" s="126"/>
      <c r="D24" s="132">
        <f t="shared" ref="D24" si="16">E24+F24</f>
        <v>200000000</v>
      </c>
      <c r="E24" s="134">
        <v>200000000</v>
      </c>
      <c r="F24" s="134"/>
      <c r="G24" s="134">
        <v>270000000</v>
      </c>
      <c r="H24" s="133">
        <f t="shared" ref="H24" si="17">I24+J24</f>
        <v>470000000</v>
      </c>
      <c r="I24" s="133">
        <f t="shared" ref="I24:J24" si="18">M24+S24</f>
        <v>470000000</v>
      </c>
      <c r="J24" s="133">
        <f t="shared" si="18"/>
        <v>0</v>
      </c>
      <c r="K24" s="143" t="s">
        <v>103</v>
      </c>
      <c r="L24" s="132">
        <f t="shared" ref="L24" si="19">M24+N24</f>
        <v>470000000</v>
      </c>
      <c r="M24" s="134">
        <f>E24+G24</f>
        <v>470000000</v>
      </c>
      <c r="N24" s="134"/>
      <c r="O24" s="131">
        <v>1</v>
      </c>
      <c r="P24" s="131"/>
      <c r="Q24" s="131"/>
      <c r="R24" s="134">
        <f>S24+T24</f>
        <v>0</v>
      </c>
      <c r="S24" s="134"/>
      <c r="T24" s="134"/>
      <c r="U24" s="134"/>
      <c r="V24" s="134"/>
      <c r="W24" s="134"/>
      <c r="X24" s="134">
        <f>E24-U24</f>
        <v>200000000</v>
      </c>
      <c r="Y24" s="134"/>
      <c r="Z24" s="134"/>
      <c r="AA24" s="132"/>
      <c r="AB24" s="125"/>
      <c r="AC24" s="125" t="s">
        <v>76</v>
      </c>
      <c r="AE24" s="125"/>
    </row>
    <row r="25" spans="1:31" hidden="1" x14ac:dyDescent="0.2">
      <c r="A25" s="131"/>
      <c r="B25" s="143"/>
      <c r="C25" s="126"/>
      <c r="D25" s="132"/>
      <c r="E25" s="134"/>
      <c r="F25" s="134"/>
      <c r="G25" s="134"/>
      <c r="H25" s="134"/>
      <c r="I25" s="134"/>
      <c r="J25" s="134"/>
      <c r="K25" s="143"/>
      <c r="L25" s="132"/>
      <c r="M25" s="134"/>
      <c r="N25" s="134"/>
      <c r="O25" s="131"/>
      <c r="P25" s="131"/>
      <c r="Q25" s="131"/>
      <c r="R25" s="134"/>
      <c r="S25" s="134"/>
      <c r="T25" s="134"/>
      <c r="U25" s="134"/>
      <c r="V25" s="134"/>
      <c r="W25" s="134"/>
      <c r="X25" s="134"/>
      <c r="Y25" s="134"/>
      <c r="Z25" s="134"/>
      <c r="AA25" s="132"/>
      <c r="AB25" s="125"/>
      <c r="AC25" s="125"/>
      <c r="AE25" s="125"/>
    </row>
    <row r="26" spans="1:31" s="138" customFormat="1" ht="27" customHeight="1" x14ac:dyDescent="0.2">
      <c r="A26" s="120" t="s">
        <v>54</v>
      </c>
      <c r="B26" s="119" t="s">
        <v>17</v>
      </c>
      <c r="C26" s="126"/>
      <c r="D26" s="126">
        <f>SUM(D27:D30)</f>
        <v>1056814740</v>
      </c>
      <c r="E26" s="126">
        <f>SUM(E27:E30)</f>
        <v>1056814740</v>
      </c>
      <c r="F26" s="126">
        <f>SUM(F27:F30)</f>
        <v>0</v>
      </c>
      <c r="G26" s="126">
        <f t="shared" ref="G26:J26" si="20">SUM(G27:G30)</f>
        <v>-127037482</v>
      </c>
      <c r="H26" s="126">
        <f>SUM(H27:H30)</f>
        <v>929777258</v>
      </c>
      <c r="I26" s="126">
        <f t="shared" si="20"/>
        <v>929777258</v>
      </c>
      <c r="J26" s="126">
        <f t="shared" si="20"/>
        <v>0</v>
      </c>
      <c r="K26" s="119" t="s">
        <v>17</v>
      </c>
      <c r="L26" s="126">
        <f t="shared" ref="L26:N26" si="21">SUM(L27:L30)</f>
        <v>46577258</v>
      </c>
      <c r="M26" s="126">
        <f t="shared" si="21"/>
        <v>46577258</v>
      </c>
      <c r="N26" s="126">
        <f t="shared" si="21"/>
        <v>0</v>
      </c>
      <c r="O26" s="120" t="s">
        <v>19</v>
      </c>
      <c r="P26" s="124" t="s">
        <v>70</v>
      </c>
      <c r="Q26" s="126"/>
      <c r="R26" s="126">
        <f>SUM(R27:R30)</f>
        <v>803200000</v>
      </c>
      <c r="S26" s="126">
        <f>SUM(S27:S30)</f>
        <v>803200000</v>
      </c>
      <c r="T26" s="126">
        <f>SUM(T27:T30)</f>
        <v>0</v>
      </c>
      <c r="U26" s="126">
        <f>V26+W26</f>
        <v>46577258</v>
      </c>
      <c r="V26" s="126">
        <f>SUM(V27:V30)</f>
        <v>46577258</v>
      </c>
      <c r="W26" s="126"/>
      <c r="X26" s="126">
        <f>SUM(X27:X30)</f>
        <v>804572771</v>
      </c>
      <c r="Y26" s="126"/>
      <c r="Z26" s="126"/>
      <c r="AA26" s="126"/>
      <c r="AB26" s="144"/>
      <c r="AC26" s="144"/>
      <c r="AE26" s="125"/>
    </row>
    <row r="27" spans="1:31" s="138" customFormat="1" ht="51" hidden="1" customHeight="1" x14ac:dyDescent="0.2">
      <c r="A27" s="131">
        <v>1</v>
      </c>
      <c r="B27" s="145" t="s">
        <v>60</v>
      </c>
      <c r="C27" s="126"/>
      <c r="D27" s="132">
        <f t="shared" si="7"/>
        <v>33369467</v>
      </c>
      <c r="E27" s="134">
        <f>33369467</f>
        <v>33369467</v>
      </c>
      <c r="F27" s="126"/>
      <c r="G27" s="134">
        <v>-740141</v>
      </c>
      <c r="H27" s="136">
        <f t="shared" ref="H27:H28" si="22">I27+J27</f>
        <v>32629326</v>
      </c>
      <c r="I27" s="133">
        <f>M27+S27</f>
        <v>32629326</v>
      </c>
      <c r="J27" s="126"/>
      <c r="K27" s="145" t="s">
        <v>60</v>
      </c>
      <c r="L27" s="132">
        <f t="shared" ref="L27:L28" si="23">M27+N27</f>
        <v>32629326</v>
      </c>
      <c r="M27" s="134">
        <f>33369467-740141</f>
        <v>32629326</v>
      </c>
      <c r="N27" s="126"/>
      <c r="O27" s="131">
        <v>1</v>
      </c>
      <c r="P27" s="217" t="s">
        <v>22</v>
      </c>
      <c r="Q27" s="217" t="s">
        <v>57</v>
      </c>
      <c r="R27" s="126">
        <f>S27+T27</f>
        <v>0</v>
      </c>
      <c r="S27" s="134">
        <f>E27-M27+G27</f>
        <v>0</v>
      </c>
      <c r="T27" s="126"/>
      <c r="U27" s="134">
        <f t="shared" ref="U27:U28" si="24">V27+W27</f>
        <v>32629326</v>
      </c>
      <c r="V27" s="134">
        <v>32629326</v>
      </c>
      <c r="W27" s="126"/>
      <c r="X27" s="134">
        <f t="shared" ref="X27:Z28" si="25">D27-U27</f>
        <v>740141</v>
      </c>
      <c r="Y27" s="134">
        <f t="shared" si="25"/>
        <v>740141</v>
      </c>
      <c r="Z27" s="134">
        <f t="shared" si="25"/>
        <v>0</v>
      </c>
      <c r="AA27" s="221"/>
      <c r="AB27" s="135"/>
      <c r="AC27" s="144">
        <f>S27+E30+S28</f>
        <v>1008864711</v>
      </c>
      <c r="AE27" s="125"/>
    </row>
    <row r="28" spans="1:31" s="138" customFormat="1" ht="51" hidden="1" customHeight="1" x14ac:dyDescent="0.2">
      <c r="A28" s="131">
        <v>2</v>
      </c>
      <c r="B28" s="145" t="s">
        <v>61</v>
      </c>
      <c r="C28" s="126"/>
      <c r="D28" s="132">
        <f t="shared" si="7"/>
        <v>14580562</v>
      </c>
      <c r="E28" s="134">
        <f>14580562</f>
        <v>14580562</v>
      </c>
      <c r="F28" s="126"/>
      <c r="G28" s="134">
        <v>-632630</v>
      </c>
      <c r="H28" s="136">
        <f t="shared" si="22"/>
        <v>13947932</v>
      </c>
      <c r="I28" s="133">
        <f t="shared" ref="I28:J28" si="26">M28+S28</f>
        <v>13947932</v>
      </c>
      <c r="J28" s="133">
        <f t="shared" si="26"/>
        <v>0</v>
      </c>
      <c r="K28" s="145" t="s">
        <v>61</v>
      </c>
      <c r="L28" s="132">
        <f t="shared" si="23"/>
        <v>13947932</v>
      </c>
      <c r="M28" s="134">
        <f>14580562-632630</f>
        <v>13947932</v>
      </c>
      <c r="N28" s="126"/>
      <c r="O28" s="131">
        <v>2</v>
      </c>
      <c r="P28" s="217"/>
      <c r="Q28" s="217"/>
      <c r="R28" s="126">
        <f>S28+T28</f>
        <v>0</v>
      </c>
      <c r="S28" s="134">
        <f>E28-M28+G28</f>
        <v>0</v>
      </c>
      <c r="T28" s="126"/>
      <c r="U28" s="134">
        <f t="shared" si="24"/>
        <v>13947932</v>
      </c>
      <c r="V28" s="134">
        <v>13947932</v>
      </c>
      <c r="W28" s="126"/>
      <c r="X28" s="134">
        <f t="shared" si="25"/>
        <v>632630</v>
      </c>
      <c r="Y28" s="134">
        <f t="shared" si="25"/>
        <v>632630</v>
      </c>
      <c r="Z28" s="134">
        <f t="shared" si="25"/>
        <v>0</v>
      </c>
      <c r="AA28" s="221"/>
      <c r="AB28" s="135"/>
      <c r="AC28" s="144"/>
      <c r="AE28" s="125"/>
    </row>
    <row r="29" spans="1:31" s="138" customFormat="1" ht="23.25" customHeight="1" x14ac:dyDescent="0.2">
      <c r="A29" s="131">
        <v>4</v>
      </c>
      <c r="B29" s="139" t="s">
        <v>58</v>
      </c>
      <c r="C29" s="134"/>
      <c r="D29" s="132">
        <f>E29+F29</f>
        <v>0</v>
      </c>
      <c r="E29" s="133"/>
      <c r="F29" s="126"/>
      <c r="G29" s="126"/>
      <c r="H29" s="126"/>
      <c r="I29" s="126"/>
      <c r="J29" s="126"/>
      <c r="K29" s="126"/>
      <c r="L29" s="126"/>
      <c r="M29" s="126"/>
      <c r="N29" s="126"/>
      <c r="O29" s="217">
        <v>1</v>
      </c>
      <c r="P29" s="217"/>
      <c r="Q29" s="217"/>
      <c r="R29" s="221">
        <f>S29+T30</f>
        <v>803200000</v>
      </c>
      <c r="S29" s="222">
        <f>E30+G30-80000000</f>
        <v>803200000</v>
      </c>
      <c r="T29" s="213"/>
      <c r="U29" s="214"/>
      <c r="V29" s="214"/>
      <c r="W29" s="213"/>
      <c r="X29" s="214">
        <f>R29-U30</f>
        <v>803200000</v>
      </c>
      <c r="Y29" s="134"/>
      <c r="Z29" s="134"/>
      <c r="AA29" s="132"/>
      <c r="AB29" s="135"/>
      <c r="AC29" s="144"/>
      <c r="AE29" s="125"/>
    </row>
    <row r="30" spans="1:31" ht="25.5" customHeight="1" x14ac:dyDescent="0.2">
      <c r="A30" s="131">
        <v>3</v>
      </c>
      <c r="B30" s="139" t="s">
        <v>18</v>
      </c>
      <c r="C30" s="134">
        <v>472384029</v>
      </c>
      <c r="D30" s="132">
        <f t="shared" si="7"/>
        <v>1008864711</v>
      </c>
      <c r="E30" s="133">
        <v>1008864711</v>
      </c>
      <c r="F30" s="131"/>
      <c r="G30" s="133">
        <v>-125664711</v>
      </c>
      <c r="H30" s="146">
        <f>I30+J30</f>
        <v>883200000</v>
      </c>
      <c r="I30" s="147">
        <f>E30+G30</f>
        <v>883200000</v>
      </c>
      <c r="J30" s="131"/>
      <c r="K30" s="131"/>
      <c r="L30" s="131"/>
      <c r="M30" s="131"/>
      <c r="N30" s="131"/>
      <c r="O30" s="217"/>
      <c r="P30" s="217"/>
      <c r="Q30" s="217"/>
      <c r="R30" s="221"/>
      <c r="S30" s="222"/>
      <c r="T30" s="213"/>
      <c r="U30" s="214"/>
      <c r="V30" s="214"/>
      <c r="W30" s="213"/>
      <c r="X30" s="214"/>
      <c r="Y30" s="134"/>
      <c r="Z30" s="134"/>
      <c r="AA30" s="134"/>
      <c r="AB30" s="115" t="s">
        <v>64</v>
      </c>
      <c r="AC30" s="115" t="s">
        <v>106</v>
      </c>
      <c r="AD30" s="115" t="s">
        <v>124</v>
      </c>
      <c r="AE30" s="125"/>
    </row>
    <row r="31" spans="1:31" s="138" customFormat="1" ht="24.75" customHeight="1" x14ac:dyDescent="0.2">
      <c r="A31" s="119" t="s">
        <v>75</v>
      </c>
      <c r="B31" s="119" t="s">
        <v>20</v>
      </c>
      <c r="C31" s="126"/>
      <c r="D31" s="126">
        <f>D32</f>
        <v>32000000</v>
      </c>
      <c r="E31" s="126">
        <f t="shared" ref="E31:J31" si="27">E32</f>
        <v>30000000</v>
      </c>
      <c r="F31" s="126">
        <f t="shared" si="27"/>
        <v>2000000</v>
      </c>
      <c r="G31" s="126">
        <f t="shared" si="27"/>
        <v>0</v>
      </c>
      <c r="H31" s="126">
        <f t="shared" si="27"/>
        <v>32000000</v>
      </c>
      <c r="I31" s="126">
        <f t="shared" si="27"/>
        <v>30000000</v>
      </c>
      <c r="J31" s="126">
        <f t="shared" si="27"/>
        <v>2000000</v>
      </c>
      <c r="K31" s="126"/>
      <c r="L31" s="126"/>
      <c r="M31" s="126"/>
      <c r="N31" s="126"/>
      <c r="O31" s="119" t="s">
        <v>54</v>
      </c>
      <c r="P31" s="119" t="s">
        <v>20</v>
      </c>
      <c r="Q31" s="120"/>
      <c r="R31" s="126">
        <f>R32</f>
        <v>32000000</v>
      </c>
      <c r="S31" s="126">
        <f t="shared" ref="S31:X31" si="28">S32</f>
        <v>30000000</v>
      </c>
      <c r="T31" s="126">
        <f t="shared" si="28"/>
        <v>2000000</v>
      </c>
      <c r="U31" s="126">
        <f t="shared" si="28"/>
        <v>0</v>
      </c>
      <c r="V31" s="126"/>
      <c r="W31" s="126"/>
      <c r="X31" s="126">
        <f t="shared" si="28"/>
        <v>32000000</v>
      </c>
      <c r="Y31" s="126"/>
      <c r="Z31" s="126"/>
      <c r="AA31" s="126"/>
      <c r="AB31" s="144"/>
      <c r="AC31" s="144"/>
      <c r="AE31" s="125"/>
    </row>
    <row r="32" spans="1:31" ht="39" customHeight="1" x14ac:dyDescent="0.2">
      <c r="A32" s="131">
        <v>1</v>
      </c>
      <c r="B32" s="139" t="s">
        <v>21</v>
      </c>
      <c r="C32" s="134"/>
      <c r="D32" s="132">
        <f t="shared" si="7"/>
        <v>32000000</v>
      </c>
      <c r="E32" s="133">
        <v>30000000</v>
      </c>
      <c r="F32" s="133">
        <v>2000000</v>
      </c>
      <c r="G32" s="133"/>
      <c r="H32" s="136">
        <f t="shared" ref="H32" si="29">I32+J32</f>
        <v>32000000</v>
      </c>
      <c r="I32" s="133">
        <f t="shared" ref="I32:J32" si="30">M32+S32</f>
        <v>30000000</v>
      </c>
      <c r="J32" s="133">
        <f t="shared" si="30"/>
        <v>2000000</v>
      </c>
      <c r="K32" s="133"/>
      <c r="L32" s="133"/>
      <c r="M32" s="133"/>
      <c r="N32" s="133"/>
      <c r="O32" s="131">
        <v>1</v>
      </c>
      <c r="P32" s="131" t="s">
        <v>31</v>
      </c>
      <c r="Q32" s="131" t="s">
        <v>89</v>
      </c>
      <c r="R32" s="132">
        <v>32000000</v>
      </c>
      <c r="S32" s="133">
        <v>30000000</v>
      </c>
      <c r="T32" s="133">
        <v>2000000</v>
      </c>
      <c r="U32" s="133"/>
      <c r="V32" s="133"/>
      <c r="W32" s="133"/>
      <c r="X32" s="133">
        <f>R32-U32</f>
        <v>32000000</v>
      </c>
      <c r="Y32" s="133"/>
      <c r="Z32" s="133"/>
      <c r="AA32" s="133"/>
      <c r="AB32" s="148"/>
      <c r="AC32" s="148" t="s">
        <v>111</v>
      </c>
      <c r="AE32" s="125"/>
    </row>
    <row r="33" spans="1:32" ht="33" x14ac:dyDescent="0.2">
      <c r="A33" s="149" t="s">
        <v>50</v>
      </c>
      <c r="B33" s="136" t="s">
        <v>37</v>
      </c>
      <c r="C33" s="140"/>
      <c r="D33" s="150">
        <f>D34+D39+D36</f>
        <v>731992530</v>
      </c>
      <c r="E33" s="150">
        <f t="shared" ref="E33:J33" si="31">E34+E39+E36</f>
        <v>714992530</v>
      </c>
      <c r="F33" s="150">
        <f t="shared" si="31"/>
        <v>17000000</v>
      </c>
      <c r="G33" s="150">
        <f t="shared" si="31"/>
        <v>0</v>
      </c>
      <c r="H33" s="150">
        <f t="shared" si="31"/>
        <v>731992530</v>
      </c>
      <c r="I33" s="150">
        <f t="shared" si="31"/>
        <v>714992530</v>
      </c>
      <c r="J33" s="150">
        <f t="shared" si="31"/>
        <v>17000000</v>
      </c>
      <c r="K33" s="150"/>
      <c r="L33" s="150"/>
      <c r="M33" s="150"/>
      <c r="N33" s="150"/>
      <c r="O33" s="149" t="s">
        <v>50</v>
      </c>
      <c r="P33" s="215" t="s">
        <v>37</v>
      </c>
      <c r="Q33" s="216"/>
      <c r="R33" s="150">
        <f>R34+R39+R36</f>
        <v>731992530</v>
      </c>
      <c r="S33" s="150">
        <f t="shared" ref="S33:W33" si="32">S34+S39+S36</f>
        <v>714992530</v>
      </c>
      <c r="T33" s="150">
        <f t="shared" si="32"/>
        <v>17000000</v>
      </c>
      <c r="U33" s="150">
        <f t="shared" si="32"/>
        <v>0</v>
      </c>
      <c r="V33" s="150">
        <f t="shared" si="32"/>
        <v>0</v>
      </c>
      <c r="W33" s="150">
        <f t="shared" si="32"/>
        <v>0</v>
      </c>
      <c r="X33" s="150">
        <f>X34+X39+X36</f>
        <v>731992530</v>
      </c>
      <c r="Y33" s="150"/>
      <c r="Z33" s="150"/>
      <c r="AA33" s="150"/>
      <c r="AB33" s="151"/>
      <c r="AC33" s="151"/>
      <c r="AE33" s="125"/>
    </row>
    <row r="34" spans="1:32" ht="30" customHeight="1" x14ac:dyDescent="0.2">
      <c r="A34" s="120" t="s">
        <v>5</v>
      </c>
      <c r="B34" s="119" t="s">
        <v>36</v>
      </c>
      <c r="C34" s="140"/>
      <c r="D34" s="149">
        <f>D35</f>
        <v>620089800</v>
      </c>
      <c r="E34" s="149">
        <f t="shared" ref="E34:F34" si="33">E35</f>
        <v>603089800</v>
      </c>
      <c r="F34" s="149">
        <f t="shared" si="33"/>
        <v>17000000</v>
      </c>
      <c r="G34" s="149"/>
      <c r="H34" s="136">
        <f t="shared" ref="H34:H35" si="34">I34+J34</f>
        <v>620089800</v>
      </c>
      <c r="I34" s="133">
        <f t="shared" ref="I34:J35" si="35">M34+S34</f>
        <v>603089800</v>
      </c>
      <c r="J34" s="133">
        <f t="shared" si="35"/>
        <v>17000000</v>
      </c>
      <c r="K34" s="149"/>
      <c r="L34" s="149"/>
      <c r="M34" s="149"/>
      <c r="N34" s="149"/>
      <c r="O34" s="120" t="s">
        <v>5</v>
      </c>
      <c r="P34" s="119" t="s">
        <v>42</v>
      </c>
      <c r="Q34" s="140"/>
      <c r="R34" s="149">
        <f t="shared" ref="R34:X34" si="36">R35</f>
        <v>620089800</v>
      </c>
      <c r="S34" s="149">
        <f t="shared" si="36"/>
        <v>603089800</v>
      </c>
      <c r="T34" s="149">
        <f t="shared" si="36"/>
        <v>17000000</v>
      </c>
      <c r="U34" s="149">
        <f t="shared" si="36"/>
        <v>0</v>
      </c>
      <c r="V34" s="149">
        <f t="shared" si="36"/>
        <v>0</v>
      </c>
      <c r="W34" s="149">
        <f t="shared" si="36"/>
        <v>0</v>
      </c>
      <c r="X34" s="149">
        <f t="shared" si="36"/>
        <v>620089800</v>
      </c>
      <c r="Y34" s="149"/>
      <c r="Z34" s="149"/>
      <c r="AA34" s="149"/>
      <c r="AB34" s="152"/>
      <c r="AC34" s="152"/>
      <c r="AE34" s="125"/>
    </row>
    <row r="35" spans="1:32" ht="51.75" customHeight="1" x14ac:dyDescent="0.2">
      <c r="A35" s="153">
        <v>1</v>
      </c>
      <c r="B35" s="137" t="s">
        <v>38</v>
      </c>
      <c r="C35" s="140"/>
      <c r="D35" s="153">
        <f>E35+F35</f>
        <v>620089800</v>
      </c>
      <c r="E35" s="153">
        <v>603089800</v>
      </c>
      <c r="F35" s="153">
        <v>17000000</v>
      </c>
      <c r="G35" s="153"/>
      <c r="H35" s="136">
        <f t="shared" si="34"/>
        <v>620089800</v>
      </c>
      <c r="I35" s="133">
        <f t="shared" si="35"/>
        <v>603089800</v>
      </c>
      <c r="J35" s="133">
        <f t="shared" si="35"/>
        <v>17000000</v>
      </c>
      <c r="K35" s="153"/>
      <c r="L35" s="153"/>
      <c r="M35" s="153"/>
      <c r="N35" s="153"/>
      <c r="O35" s="140">
        <v>1</v>
      </c>
      <c r="P35" s="154" t="s">
        <v>31</v>
      </c>
      <c r="Q35" s="133" t="s">
        <v>45</v>
      </c>
      <c r="R35" s="153">
        <f>S35+T35</f>
        <v>620089800</v>
      </c>
      <c r="S35" s="133">
        <f>E35</f>
        <v>603089800</v>
      </c>
      <c r="T35" s="133">
        <f>F35</f>
        <v>17000000</v>
      </c>
      <c r="U35" s="133"/>
      <c r="V35" s="133"/>
      <c r="W35" s="133"/>
      <c r="X35" s="133">
        <f>R35-U35</f>
        <v>620089800</v>
      </c>
      <c r="Y35" s="133"/>
      <c r="Z35" s="133"/>
      <c r="AA35" s="133"/>
      <c r="AB35" s="148" t="s">
        <v>66</v>
      </c>
      <c r="AC35" s="125" t="s">
        <v>71</v>
      </c>
      <c r="AE35" s="125"/>
    </row>
    <row r="36" spans="1:32" ht="64.900000000000006" customHeight="1" x14ac:dyDescent="0.2">
      <c r="A36" s="149" t="s">
        <v>7</v>
      </c>
      <c r="B36" s="119" t="s">
        <v>36</v>
      </c>
      <c r="C36" s="140"/>
      <c r="D36" s="149">
        <f>D37+D38</f>
        <v>54958730</v>
      </c>
      <c r="E36" s="149">
        <f t="shared" ref="E36:J36" si="37">E37+E38</f>
        <v>54958730</v>
      </c>
      <c r="F36" s="149">
        <f t="shared" si="37"/>
        <v>0</v>
      </c>
      <c r="G36" s="149">
        <f t="shared" si="37"/>
        <v>0</v>
      </c>
      <c r="H36" s="149">
        <f t="shared" si="37"/>
        <v>54958730</v>
      </c>
      <c r="I36" s="149">
        <f t="shared" si="37"/>
        <v>54958730</v>
      </c>
      <c r="J36" s="149">
        <f t="shared" si="37"/>
        <v>0</v>
      </c>
      <c r="K36" s="149"/>
      <c r="L36" s="149"/>
      <c r="M36" s="149"/>
      <c r="N36" s="149"/>
      <c r="O36" s="149" t="s">
        <v>7</v>
      </c>
      <c r="P36" s="119" t="s">
        <v>35</v>
      </c>
      <c r="Q36" s="133"/>
      <c r="R36" s="149">
        <f>R37+R38</f>
        <v>54958730</v>
      </c>
      <c r="S36" s="149">
        <f t="shared" ref="S36:X36" si="38">S37+S38</f>
        <v>54958730</v>
      </c>
      <c r="T36" s="149">
        <f t="shared" si="38"/>
        <v>0</v>
      </c>
      <c r="U36" s="149">
        <f t="shared" si="38"/>
        <v>0</v>
      </c>
      <c r="V36" s="149">
        <f t="shared" si="38"/>
        <v>0</v>
      </c>
      <c r="W36" s="149">
        <f t="shared" si="38"/>
        <v>0</v>
      </c>
      <c r="X36" s="149">
        <f t="shared" si="38"/>
        <v>54958730</v>
      </c>
      <c r="Y36" s="133"/>
      <c r="Z36" s="133"/>
      <c r="AA36" s="133"/>
      <c r="AB36" s="155"/>
      <c r="AC36" s="155"/>
      <c r="AE36" s="125"/>
    </row>
    <row r="37" spans="1:32" ht="48" customHeight="1" x14ac:dyDescent="0.2">
      <c r="A37" s="153">
        <v>1</v>
      </c>
      <c r="B37" s="139" t="s">
        <v>40</v>
      </c>
      <c r="C37" s="140"/>
      <c r="D37" s="153">
        <f t="shared" ref="D37:D38" si="39">E37+F37</f>
        <v>27316380</v>
      </c>
      <c r="E37" s="153">
        <v>27316380</v>
      </c>
      <c r="F37" s="153"/>
      <c r="G37" s="153"/>
      <c r="H37" s="136">
        <f t="shared" ref="H37:H38" si="40">I37+J37</f>
        <v>27316380</v>
      </c>
      <c r="I37" s="133">
        <f t="shared" ref="I37:J38" si="41">M37+S37</f>
        <v>27316380</v>
      </c>
      <c r="J37" s="133">
        <f t="shared" si="41"/>
        <v>0</v>
      </c>
      <c r="K37" s="153"/>
      <c r="L37" s="153"/>
      <c r="M37" s="153"/>
      <c r="N37" s="153"/>
      <c r="O37" s="140">
        <v>1</v>
      </c>
      <c r="P37" s="217" t="s">
        <v>31</v>
      </c>
      <c r="Q37" s="133" t="s">
        <v>46</v>
      </c>
      <c r="R37" s="153">
        <f t="shared" ref="R37:R40" si="42">S37+T37</f>
        <v>27316380</v>
      </c>
      <c r="S37" s="133">
        <f>E37</f>
        <v>27316380</v>
      </c>
      <c r="T37" s="133">
        <f>F37</f>
        <v>0</v>
      </c>
      <c r="U37" s="133"/>
      <c r="V37" s="133"/>
      <c r="W37" s="133"/>
      <c r="X37" s="133">
        <f t="shared" ref="X37:X38" si="43">R37-U37</f>
        <v>27316380</v>
      </c>
      <c r="Y37" s="133"/>
      <c r="Z37" s="133"/>
      <c r="AA37" s="133"/>
      <c r="AB37" s="148" t="s">
        <v>67</v>
      </c>
      <c r="AC37" s="156" t="s">
        <v>109</v>
      </c>
      <c r="AE37" s="125"/>
    </row>
    <row r="38" spans="1:32" ht="54.75" customHeight="1" x14ac:dyDescent="0.2">
      <c r="A38" s="153">
        <v>2</v>
      </c>
      <c r="B38" s="139" t="s">
        <v>41</v>
      </c>
      <c r="C38" s="140"/>
      <c r="D38" s="153">
        <f t="shared" si="39"/>
        <v>27642350</v>
      </c>
      <c r="E38" s="153">
        <v>27642350</v>
      </c>
      <c r="F38" s="153"/>
      <c r="G38" s="153"/>
      <c r="H38" s="136">
        <f t="shared" si="40"/>
        <v>27642350</v>
      </c>
      <c r="I38" s="133">
        <f t="shared" si="41"/>
        <v>27642350</v>
      </c>
      <c r="J38" s="133">
        <f t="shared" si="41"/>
        <v>0</v>
      </c>
      <c r="K38" s="153"/>
      <c r="L38" s="153"/>
      <c r="M38" s="153"/>
      <c r="N38" s="153"/>
      <c r="O38" s="140">
        <v>2</v>
      </c>
      <c r="P38" s="217"/>
      <c r="Q38" s="133" t="s">
        <v>47</v>
      </c>
      <c r="R38" s="153">
        <f t="shared" si="42"/>
        <v>27642350</v>
      </c>
      <c r="S38" s="133">
        <f>E38</f>
        <v>27642350</v>
      </c>
      <c r="T38" s="133">
        <f>F38</f>
        <v>0</v>
      </c>
      <c r="U38" s="133"/>
      <c r="V38" s="133"/>
      <c r="W38" s="133"/>
      <c r="X38" s="133">
        <f t="shared" si="43"/>
        <v>27642350</v>
      </c>
      <c r="Y38" s="133"/>
      <c r="Z38" s="133"/>
      <c r="AA38" s="133"/>
      <c r="AB38" s="148" t="s">
        <v>68</v>
      </c>
      <c r="AC38" s="156" t="s">
        <v>110</v>
      </c>
      <c r="AE38" s="125"/>
    </row>
    <row r="39" spans="1:32" s="138" customFormat="1" ht="39" customHeight="1" x14ac:dyDescent="0.2">
      <c r="A39" s="120" t="s">
        <v>13</v>
      </c>
      <c r="B39" s="120" t="s">
        <v>42</v>
      </c>
      <c r="C39" s="120"/>
      <c r="D39" s="150">
        <f>D40</f>
        <v>56944000</v>
      </c>
      <c r="E39" s="150">
        <f t="shared" ref="E39:J39" si="44">E40</f>
        <v>56944000</v>
      </c>
      <c r="F39" s="150">
        <f t="shared" si="44"/>
        <v>0</v>
      </c>
      <c r="G39" s="150">
        <f t="shared" si="44"/>
        <v>0</v>
      </c>
      <c r="H39" s="150">
        <f t="shared" si="44"/>
        <v>56944000</v>
      </c>
      <c r="I39" s="150">
        <f t="shared" si="44"/>
        <v>56944000</v>
      </c>
      <c r="J39" s="150">
        <f t="shared" si="44"/>
        <v>0</v>
      </c>
      <c r="K39" s="150"/>
      <c r="L39" s="150"/>
      <c r="M39" s="150"/>
      <c r="N39" s="150"/>
      <c r="O39" s="120" t="s">
        <v>13</v>
      </c>
      <c r="P39" s="119" t="s">
        <v>42</v>
      </c>
      <c r="Q39" s="120"/>
      <c r="R39" s="149">
        <f>S39+T39</f>
        <v>56944000</v>
      </c>
      <c r="S39" s="136">
        <f>S40</f>
        <v>56944000</v>
      </c>
      <c r="T39" s="136">
        <f t="shared" ref="T39:X39" si="45">T40</f>
        <v>0</v>
      </c>
      <c r="U39" s="136">
        <f t="shared" si="45"/>
        <v>0</v>
      </c>
      <c r="V39" s="136"/>
      <c r="W39" s="136"/>
      <c r="X39" s="136">
        <f t="shared" si="45"/>
        <v>56944000</v>
      </c>
      <c r="Y39" s="136"/>
      <c r="Z39" s="136"/>
      <c r="AA39" s="136"/>
      <c r="AB39" s="157"/>
      <c r="AC39" s="157"/>
      <c r="AE39" s="125"/>
    </row>
    <row r="40" spans="1:32" ht="30.75" customHeight="1" x14ac:dyDescent="0.2">
      <c r="A40" s="153">
        <v>1</v>
      </c>
      <c r="B40" s="137" t="s">
        <v>39</v>
      </c>
      <c r="C40" s="140"/>
      <c r="D40" s="153">
        <f>E40+F40</f>
        <v>56944000</v>
      </c>
      <c r="E40" s="153">
        <v>56944000</v>
      </c>
      <c r="F40" s="153"/>
      <c r="G40" s="153"/>
      <c r="H40" s="136">
        <f t="shared" ref="H40" si="46">I40+J40</f>
        <v>56944000</v>
      </c>
      <c r="I40" s="133">
        <f t="shared" ref="I40:J40" si="47">M40+S40</f>
        <v>56944000</v>
      </c>
      <c r="J40" s="133">
        <f t="shared" si="47"/>
        <v>0</v>
      </c>
      <c r="K40" s="153"/>
      <c r="L40" s="153"/>
      <c r="M40" s="153"/>
      <c r="N40" s="153"/>
      <c r="O40" s="140">
        <v>1</v>
      </c>
      <c r="P40" s="131" t="s">
        <v>31</v>
      </c>
      <c r="Q40" s="133" t="s">
        <v>44</v>
      </c>
      <c r="R40" s="153">
        <f t="shared" si="42"/>
        <v>56944000</v>
      </c>
      <c r="S40" s="133">
        <f>E40</f>
        <v>56944000</v>
      </c>
      <c r="T40" s="133">
        <f>F40</f>
        <v>0</v>
      </c>
      <c r="U40" s="133"/>
      <c r="V40" s="133"/>
      <c r="W40" s="133"/>
      <c r="X40" s="133">
        <f>S40-U40</f>
        <v>56944000</v>
      </c>
      <c r="Y40" s="133"/>
      <c r="Z40" s="133"/>
      <c r="AA40" s="133"/>
      <c r="AB40" s="148" t="s">
        <v>65</v>
      </c>
      <c r="AC40" s="156" t="s">
        <v>108</v>
      </c>
      <c r="AE40" s="125"/>
    </row>
    <row r="41" spans="1:32" ht="47.45" customHeight="1" x14ac:dyDescent="0.2">
      <c r="A41" s="149" t="s">
        <v>51</v>
      </c>
      <c r="B41" s="136" t="s">
        <v>48</v>
      </c>
      <c r="C41" s="140"/>
      <c r="D41" s="150">
        <f>D42</f>
        <v>220000000</v>
      </c>
      <c r="E41" s="150">
        <f t="shared" ref="E41:X42" si="48">E42</f>
        <v>210000000</v>
      </c>
      <c r="F41" s="150">
        <f t="shared" si="48"/>
        <v>10000000</v>
      </c>
      <c r="G41" s="150">
        <f t="shared" si="48"/>
        <v>0</v>
      </c>
      <c r="H41" s="150">
        <f t="shared" si="48"/>
        <v>220000000</v>
      </c>
      <c r="I41" s="150">
        <f t="shared" si="48"/>
        <v>210000000</v>
      </c>
      <c r="J41" s="150">
        <f t="shared" si="48"/>
        <v>10000000</v>
      </c>
      <c r="K41" s="150"/>
      <c r="L41" s="150"/>
      <c r="M41" s="150"/>
      <c r="N41" s="150"/>
      <c r="O41" s="149" t="s">
        <v>51</v>
      </c>
      <c r="P41" s="136" t="s">
        <v>48</v>
      </c>
      <c r="Q41" s="150">
        <f t="shared" si="48"/>
        <v>0</v>
      </c>
      <c r="R41" s="150">
        <f t="shared" si="48"/>
        <v>220000000</v>
      </c>
      <c r="S41" s="150">
        <f t="shared" si="48"/>
        <v>210000000</v>
      </c>
      <c r="T41" s="150">
        <f t="shared" si="48"/>
        <v>10000000</v>
      </c>
      <c r="U41" s="150">
        <f t="shared" si="48"/>
        <v>0</v>
      </c>
      <c r="V41" s="150"/>
      <c r="W41" s="150"/>
      <c r="X41" s="150">
        <f t="shared" si="48"/>
        <v>220000000</v>
      </c>
      <c r="Y41" s="150"/>
      <c r="Z41" s="150"/>
      <c r="AA41" s="150"/>
      <c r="AB41" s="151"/>
      <c r="AC41" s="151"/>
      <c r="AE41" s="125"/>
    </row>
    <row r="42" spans="1:32" ht="31.9" customHeight="1" x14ac:dyDescent="0.2">
      <c r="A42" s="120" t="s">
        <v>5</v>
      </c>
      <c r="B42" s="119" t="s">
        <v>8</v>
      </c>
      <c r="C42" s="140"/>
      <c r="D42" s="158">
        <f>D43</f>
        <v>220000000</v>
      </c>
      <c r="E42" s="158">
        <f t="shared" si="48"/>
        <v>210000000</v>
      </c>
      <c r="F42" s="158">
        <f>F43</f>
        <v>10000000</v>
      </c>
      <c r="G42" s="158">
        <f t="shared" si="48"/>
        <v>0</v>
      </c>
      <c r="H42" s="150">
        <f t="shared" si="48"/>
        <v>220000000</v>
      </c>
      <c r="I42" s="158">
        <f t="shared" si="48"/>
        <v>210000000</v>
      </c>
      <c r="J42" s="158">
        <f t="shared" si="48"/>
        <v>10000000</v>
      </c>
      <c r="K42" s="158"/>
      <c r="L42" s="158"/>
      <c r="M42" s="158"/>
      <c r="N42" s="158"/>
      <c r="O42" s="120" t="s">
        <v>5</v>
      </c>
      <c r="P42" s="119" t="s">
        <v>8</v>
      </c>
      <c r="Q42" s="158"/>
      <c r="R42" s="158">
        <f t="shared" si="48"/>
        <v>220000000</v>
      </c>
      <c r="S42" s="158">
        <f t="shared" si="48"/>
        <v>210000000</v>
      </c>
      <c r="T42" s="158">
        <f t="shared" si="48"/>
        <v>10000000</v>
      </c>
      <c r="U42" s="158"/>
      <c r="V42" s="158"/>
      <c r="W42" s="158"/>
      <c r="X42" s="158">
        <f>R42-U42</f>
        <v>220000000</v>
      </c>
      <c r="Y42" s="158"/>
      <c r="Z42" s="158"/>
      <c r="AA42" s="158"/>
      <c r="AB42" s="156"/>
      <c r="AC42" s="156"/>
      <c r="AE42" s="125"/>
    </row>
    <row r="43" spans="1:32" ht="41.25" customHeight="1" x14ac:dyDescent="0.2">
      <c r="A43" s="153">
        <v>1</v>
      </c>
      <c r="B43" s="159" t="s">
        <v>55</v>
      </c>
      <c r="C43" s="140"/>
      <c r="D43" s="153">
        <f>E43+F43</f>
        <v>220000000</v>
      </c>
      <c r="E43" s="153">
        <v>210000000</v>
      </c>
      <c r="F43" s="153">
        <v>10000000</v>
      </c>
      <c r="G43" s="153"/>
      <c r="H43" s="136">
        <f t="shared" ref="H43" si="49">I43+J43</f>
        <v>220000000</v>
      </c>
      <c r="I43" s="133">
        <f t="shared" ref="I43:J43" si="50">M43+S43</f>
        <v>210000000</v>
      </c>
      <c r="J43" s="133">
        <f t="shared" si="50"/>
        <v>10000000</v>
      </c>
      <c r="K43" s="153"/>
      <c r="L43" s="153"/>
      <c r="M43" s="153"/>
      <c r="N43" s="153"/>
      <c r="O43" s="140">
        <v>1</v>
      </c>
      <c r="P43" s="131" t="s">
        <v>31</v>
      </c>
      <c r="Q43" s="133" t="s">
        <v>49</v>
      </c>
      <c r="R43" s="153">
        <f t="shared" ref="R43" si="51">S43+T43</f>
        <v>220000000</v>
      </c>
      <c r="S43" s="133">
        <f>E43</f>
        <v>210000000</v>
      </c>
      <c r="T43" s="133">
        <f>F43</f>
        <v>10000000</v>
      </c>
      <c r="U43" s="133"/>
      <c r="V43" s="133"/>
      <c r="W43" s="133"/>
      <c r="X43" s="158">
        <f t="shared" ref="X43" si="52">R43-U43</f>
        <v>220000000</v>
      </c>
      <c r="Y43" s="158"/>
      <c r="Z43" s="158"/>
      <c r="AA43" s="158"/>
      <c r="AB43" s="148" t="s">
        <v>107</v>
      </c>
      <c r="AC43" s="156" t="s">
        <v>77</v>
      </c>
      <c r="AE43" s="125"/>
    </row>
    <row r="44" spans="1:32" ht="24.75" customHeight="1" x14ac:dyDescent="0.2">
      <c r="A44" s="140"/>
      <c r="B44" s="120" t="s">
        <v>52</v>
      </c>
      <c r="C44" s="140"/>
      <c r="D44" s="150">
        <f t="shared" ref="D44:M44" si="53">D10+D33+D41</f>
        <v>3777503008</v>
      </c>
      <c r="E44" s="150">
        <f t="shared" si="53"/>
        <v>3679503008</v>
      </c>
      <c r="F44" s="150">
        <f t="shared" si="53"/>
        <v>98000000</v>
      </c>
      <c r="G44" s="150">
        <f t="shared" si="53"/>
        <v>0</v>
      </c>
      <c r="H44" s="150">
        <f t="shared" si="53"/>
        <v>4127503008</v>
      </c>
      <c r="I44" s="150">
        <f t="shared" si="53"/>
        <v>4029503008</v>
      </c>
      <c r="J44" s="150">
        <f t="shared" si="53"/>
        <v>98000000</v>
      </c>
      <c r="K44" s="150">
        <f t="shared" si="53"/>
        <v>0</v>
      </c>
      <c r="L44" s="150">
        <f t="shared" si="53"/>
        <v>516577258</v>
      </c>
      <c r="M44" s="150">
        <f t="shared" si="53"/>
        <v>516577258</v>
      </c>
      <c r="N44" s="150"/>
      <c r="O44" s="140"/>
      <c r="P44" s="218" t="s">
        <v>52</v>
      </c>
      <c r="Q44" s="218"/>
      <c r="R44" s="150">
        <f>R10+R33+R41</f>
        <v>3530925750</v>
      </c>
      <c r="S44" s="150">
        <f t="shared" ref="S44:AA44" si="54">S10+S33+S41</f>
        <v>3432925750</v>
      </c>
      <c r="T44" s="150">
        <f t="shared" si="54"/>
        <v>98000000</v>
      </c>
      <c r="U44" s="150">
        <f t="shared" si="54"/>
        <v>46577258</v>
      </c>
      <c r="V44" s="150">
        <f t="shared" si="54"/>
        <v>46577258</v>
      </c>
      <c r="W44" s="150">
        <f t="shared" si="54"/>
        <v>0</v>
      </c>
      <c r="X44" s="150">
        <f t="shared" si="54"/>
        <v>3732298521</v>
      </c>
      <c r="Y44" s="150">
        <f t="shared" si="54"/>
        <v>0</v>
      </c>
      <c r="Z44" s="150">
        <f t="shared" si="54"/>
        <v>0</v>
      </c>
      <c r="AA44" s="150">
        <f t="shared" si="54"/>
        <v>0</v>
      </c>
      <c r="AB44" s="151"/>
      <c r="AC44" s="151"/>
      <c r="AE44" s="125"/>
      <c r="AF44" s="156">
        <f>'[1]II.von 2025 phan bs theo chế cũ'!G13+'[1]III 2025 phan theo co che moi'!R44</f>
        <v>3530925750</v>
      </c>
    </row>
    <row r="45" spans="1:32" x14ac:dyDescent="0.2">
      <c r="H45" s="156">
        <f>D44-H44</f>
        <v>-350000000</v>
      </c>
      <c r="R45" s="156"/>
      <c r="AC45" s="156">
        <f>R44+L44</f>
        <v>4047503008</v>
      </c>
    </row>
    <row r="46" spans="1:32" x14ac:dyDescent="0.25">
      <c r="M46" s="156">
        <f>R44+270000000</f>
        <v>3800925750</v>
      </c>
      <c r="O46" s="160" t="s">
        <v>90</v>
      </c>
      <c r="P46" s="161"/>
      <c r="R46" s="156"/>
      <c r="AC46" s="156">
        <f>AC45-D44</f>
        <v>270000000</v>
      </c>
    </row>
    <row r="47" spans="1:32" ht="17.25" x14ac:dyDescent="0.25">
      <c r="D47" s="160" t="s">
        <v>90</v>
      </c>
      <c r="E47" s="161"/>
      <c r="O47" s="162" t="s">
        <v>23</v>
      </c>
      <c r="P47" s="161"/>
      <c r="R47" s="156"/>
      <c r="AC47" s="115">
        <f>'[1]von 2025 giai ngan'!R43</f>
        <v>3260925750</v>
      </c>
    </row>
    <row r="48" spans="1:32" ht="17.25" x14ac:dyDescent="0.25">
      <c r="D48" s="162" t="s">
        <v>23</v>
      </c>
      <c r="E48" s="161"/>
      <c r="O48" s="155" t="s">
        <v>112</v>
      </c>
      <c r="P48" s="161"/>
      <c r="AC48" s="156">
        <f>R44-AC47</f>
        <v>270000000</v>
      </c>
    </row>
    <row r="49" spans="2:27" x14ac:dyDescent="0.25">
      <c r="D49" s="155" t="s">
        <v>112</v>
      </c>
      <c r="E49" s="161"/>
      <c r="O49" s="155" t="s">
        <v>91</v>
      </c>
      <c r="P49" s="161"/>
    </row>
    <row r="50" spans="2:27" x14ac:dyDescent="0.25">
      <c r="B50" s="163"/>
      <c r="D50" s="155" t="s">
        <v>91</v>
      </c>
      <c r="E50" s="161"/>
      <c r="O50" s="155" t="s">
        <v>92</v>
      </c>
      <c r="P50" s="161"/>
    </row>
    <row r="51" spans="2:27" x14ac:dyDescent="0.25">
      <c r="D51" s="155" t="s">
        <v>92</v>
      </c>
      <c r="E51" s="161"/>
      <c r="O51" s="164" t="s">
        <v>93</v>
      </c>
      <c r="P51" s="164"/>
    </row>
    <row r="52" spans="2:27" x14ac:dyDescent="0.25">
      <c r="D52" s="164" t="s">
        <v>93</v>
      </c>
      <c r="E52" s="164"/>
      <c r="O52" s="155" t="s">
        <v>135</v>
      </c>
      <c r="P52" s="161"/>
    </row>
    <row r="53" spans="2:27" x14ac:dyDescent="0.25">
      <c r="D53" s="155" t="s">
        <v>94</v>
      </c>
      <c r="E53" s="161"/>
      <c r="O53" s="155" t="s">
        <v>95</v>
      </c>
      <c r="P53" s="161"/>
    </row>
    <row r="54" spans="2:27" ht="35.25" customHeight="1" x14ac:dyDescent="0.25">
      <c r="D54" s="155" t="s">
        <v>95</v>
      </c>
      <c r="E54" s="161"/>
      <c r="O54" s="212" t="s">
        <v>96</v>
      </c>
      <c r="P54" s="212"/>
      <c r="Q54" s="212"/>
      <c r="R54" s="212"/>
      <c r="S54" s="212"/>
      <c r="T54" s="212"/>
      <c r="U54" s="212"/>
      <c r="V54" s="212"/>
      <c r="W54" s="212"/>
      <c r="X54" s="212"/>
      <c r="Y54" s="212"/>
      <c r="Z54" s="212"/>
      <c r="AA54" s="212"/>
    </row>
    <row r="55" spans="2:27" ht="22.15" customHeight="1" x14ac:dyDescent="0.25">
      <c r="D55" s="155" t="s">
        <v>96</v>
      </c>
      <c r="E55" s="161"/>
      <c r="O55" s="155" t="s">
        <v>97</v>
      </c>
      <c r="P55" s="161"/>
    </row>
    <row r="56" spans="2:27" x14ac:dyDescent="0.25">
      <c r="D56" s="155" t="s">
        <v>97</v>
      </c>
      <c r="E56" s="161"/>
      <c r="O56" s="155" t="s">
        <v>98</v>
      </c>
      <c r="P56" s="161"/>
    </row>
    <row r="57" spans="2:27" x14ac:dyDescent="0.25">
      <c r="D57" s="155" t="s">
        <v>98</v>
      </c>
      <c r="E57" s="161"/>
      <c r="O57" s="155" t="s">
        <v>99</v>
      </c>
      <c r="P57" s="161"/>
    </row>
    <row r="58" spans="2:27" ht="17.25" x14ac:dyDescent="0.25">
      <c r="D58" s="155" t="s">
        <v>99</v>
      </c>
      <c r="E58" s="161"/>
      <c r="O58" s="162" t="s">
        <v>22</v>
      </c>
      <c r="P58" s="161"/>
    </row>
    <row r="59" spans="2:27" ht="17.25" x14ac:dyDescent="0.25">
      <c r="D59" s="162" t="s">
        <v>22</v>
      </c>
      <c r="E59" s="161"/>
      <c r="O59" s="155" t="s">
        <v>100</v>
      </c>
      <c r="P59" s="161"/>
    </row>
    <row r="60" spans="2:27" x14ac:dyDescent="0.25">
      <c r="D60" s="155" t="s">
        <v>100</v>
      </c>
      <c r="E60" s="161"/>
      <c r="O60" s="155" t="s">
        <v>113</v>
      </c>
      <c r="P60" s="161"/>
    </row>
    <row r="61" spans="2:27" x14ac:dyDescent="0.25">
      <c r="D61" s="155" t="s">
        <v>113</v>
      </c>
      <c r="E61" s="161"/>
      <c r="O61" s="155" t="s">
        <v>101</v>
      </c>
      <c r="P61" s="161"/>
    </row>
    <row r="62" spans="2:27" x14ac:dyDescent="0.25">
      <c r="D62" s="155" t="s">
        <v>101</v>
      </c>
      <c r="E62" s="161"/>
      <c r="O62" s="155" t="s">
        <v>114</v>
      </c>
      <c r="P62" s="161"/>
    </row>
    <row r="63" spans="2:27" ht="31.5" customHeight="1" x14ac:dyDescent="0.25">
      <c r="D63" s="155" t="s">
        <v>114</v>
      </c>
      <c r="E63" s="161"/>
      <c r="O63" s="212" t="s">
        <v>102</v>
      </c>
      <c r="P63" s="212"/>
      <c r="Q63" s="212"/>
      <c r="R63" s="212"/>
      <c r="S63" s="212"/>
      <c r="T63" s="212"/>
      <c r="U63" s="212"/>
      <c r="V63" s="212"/>
      <c r="W63" s="212"/>
      <c r="X63" s="212"/>
      <c r="Y63" s="212"/>
      <c r="Z63" s="212"/>
      <c r="AA63" s="212"/>
    </row>
    <row r="64" spans="2:27" x14ac:dyDescent="0.25">
      <c r="D64" s="155" t="s">
        <v>102</v>
      </c>
      <c r="E64" s="161"/>
    </row>
  </sheetData>
  <mergeCells count="59">
    <mergeCell ref="G6:G8"/>
    <mergeCell ref="H6:H8"/>
    <mergeCell ref="I6:J6"/>
    <mergeCell ref="B7:B8"/>
    <mergeCell ref="D7:F7"/>
    <mergeCell ref="I7:I8"/>
    <mergeCell ref="J7:J8"/>
    <mergeCell ref="S1:T1"/>
    <mergeCell ref="T2:AA2"/>
    <mergeCell ref="A3:T3"/>
    <mergeCell ref="A4:AA4"/>
    <mergeCell ref="R5:AA5"/>
    <mergeCell ref="X6:Z7"/>
    <mergeCell ref="A12:A14"/>
    <mergeCell ref="B12:B14"/>
    <mergeCell ref="D12:D14"/>
    <mergeCell ref="E12:E14"/>
    <mergeCell ref="F12:F14"/>
    <mergeCell ref="H13:H14"/>
    <mergeCell ref="I13:I14"/>
    <mergeCell ref="J13:J14"/>
    <mergeCell ref="K7:K8"/>
    <mergeCell ref="K6:N6"/>
    <mergeCell ref="O6:O8"/>
    <mergeCell ref="P6:T6"/>
    <mergeCell ref="U6:W7"/>
    <mergeCell ref="A6:A8"/>
    <mergeCell ref="B6:F6"/>
    <mergeCell ref="Q16:Q20"/>
    <mergeCell ref="L7:N7"/>
    <mergeCell ref="P7:P8"/>
    <mergeCell ref="Q7:Q8"/>
    <mergeCell ref="R7:T7"/>
    <mergeCell ref="P10:Q10"/>
    <mergeCell ref="O16:O20"/>
    <mergeCell ref="P16:P20"/>
    <mergeCell ref="AC16:AC20"/>
    <mergeCell ref="P27:P30"/>
    <mergeCell ref="Q27:Q30"/>
    <mergeCell ref="AA27:AA28"/>
    <mergeCell ref="O29:O30"/>
    <mergeCell ref="R29:R30"/>
    <mergeCell ref="S29:S30"/>
    <mergeCell ref="T29:T30"/>
    <mergeCell ref="U29:U30"/>
    <mergeCell ref="V29:V30"/>
    <mergeCell ref="R16:R20"/>
    <mergeCell ref="S16:S20"/>
    <mergeCell ref="T16:T20"/>
    <mergeCell ref="U16:U20"/>
    <mergeCell ref="X16:X20"/>
    <mergeCell ref="AB16:AB19"/>
    <mergeCell ref="O63:AA63"/>
    <mergeCell ref="W29:W30"/>
    <mergeCell ref="X29:X30"/>
    <mergeCell ref="P33:Q33"/>
    <mergeCell ref="P37:P38"/>
    <mergeCell ref="P44:Q44"/>
    <mergeCell ref="O54:AA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4"/>
  <sheetViews>
    <sheetView topLeftCell="O2" zoomScale="66" zoomScaleNormal="66" zoomScaleSheetLayoutView="124" workbookViewId="0">
      <selection activeCell="AO8" sqref="AO8"/>
    </sheetView>
  </sheetViews>
  <sheetFormatPr defaultColWidth="8.75" defaultRowHeight="16.5" x14ac:dyDescent="0.2"/>
  <cols>
    <col min="1" max="1" width="5.125" style="115" hidden="1" customWidth="1"/>
    <col min="2" max="2" width="28.875" style="115" hidden="1" customWidth="1"/>
    <col min="3" max="3" width="24.125" style="115" hidden="1" customWidth="1"/>
    <col min="4" max="4" width="16.875" style="115" hidden="1" customWidth="1"/>
    <col min="5" max="5" width="15.875" style="115" hidden="1" customWidth="1"/>
    <col min="6" max="6" width="12.375" style="115" hidden="1" customWidth="1"/>
    <col min="7" max="8" width="13.875" style="115" hidden="1" customWidth="1"/>
    <col min="9" max="9" width="14.625" style="115" hidden="1" customWidth="1"/>
    <col min="10" max="10" width="12.375" style="115" hidden="1" customWidth="1"/>
    <col min="11" max="11" width="14.375" style="115" hidden="1" customWidth="1"/>
    <col min="12" max="12" width="12.375" style="115" hidden="1" customWidth="1"/>
    <col min="13" max="13" width="8.875" style="115" hidden="1" customWidth="1"/>
    <col min="14" max="14" width="1.75" style="115" hidden="1" customWidth="1"/>
    <col min="15" max="15" width="11.625" style="115" customWidth="1"/>
    <col min="16" max="16" width="51.375" style="115" customWidth="1"/>
    <col min="17" max="17" width="47.375" style="115" customWidth="1"/>
    <col min="18" max="18" width="24.75" style="115" customWidth="1"/>
    <col min="19" max="19" width="26.75" style="115" customWidth="1"/>
    <col min="20" max="20" width="21.375" style="115" customWidth="1"/>
    <col min="21" max="22" width="13.125" style="115" hidden="1" customWidth="1"/>
    <col min="23" max="23" width="9" style="115" hidden="1" customWidth="1"/>
    <col min="24" max="24" width="16.875" style="115" hidden="1" customWidth="1"/>
    <col min="25" max="25" width="9.625" style="115" hidden="1" customWidth="1"/>
    <col min="26" max="26" width="9.125" style="115" hidden="1" customWidth="1"/>
    <col min="27" max="27" width="8.375" style="115" hidden="1" customWidth="1"/>
    <col min="28" max="28" width="31.75" style="115" hidden="1" customWidth="1"/>
    <col min="29" max="29" width="30.125" style="115" hidden="1" customWidth="1"/>
    <col min="30" max="30" width="13.125" style="115" hidden="1" customWidth="1"/>
    <col min="31" max="31" width="18.125" style="115" hidden="1" customWidth="1"/>
    <col min="32" max="32" width="14.375" style="115" hidden="1" customWidth="1"/>
    <col min="33" max="33" width="8.75" style="115"/>
    <col min="34" max="34" width="14.125" style="115" bestFit="1" customWidth="1"/>
    <col min="35" max="16384" width="8.75" style="115"/>
  </cols>
  <sheetData>
    <row r="1" spans="1:34" hidden="1" x14ac:dyDescent="0.2">
      <c r="S1" s="236" t="s">
        <v>33</v>
      </c>
      <c r="T1" s="236"/>
    </row>
    <row r="2" spans="1:34" x14ac:dyDescent="0.2">
      <c r="T2" s="236" t="s">
        <v>133</v>
      </c>
      <c r="U2" s="236"/>
      <c r="V2" s="236"/>
      <c r="W2" s="236"/>
      <c r="X2" s="236"/>
      <c r="Y2" s="236"/>
      <c r="Z2" s="236"/>
      <c r="AA2" s="236"/>
    </row>
    <row r="3" spans="1:34" ht="50.45" customHeight="1" x14ac:dyDescent="0.2">
      <c r="A3" s="237" t="s">
        <v>125</v>
      </c>
      <c r="B3" s="237"/>
      <c r="C3" s="237"/>
      <c r="D3" s="237"/>
      <c r="E3" s="237"/>
      <c r="F3" s="237"/>
      <c r="G3" s="237"/>
      <c r="H3" s="237"/>
      <c r="I3" s="237"/>
      <c r="J3" s="237"/>
      <c r="K3" s="237"/>
      <c r="L3" s="237"/>
      <c r="M3" s="237"/>
      <c r="N3" s="237"/>
      <c r="O3" s="237"/>
      <c r="P3" s="237"/>
      <c r="Q3" s="237"/>
      <c r="R3" s="237"/>
      <c r="S3" s="237"/>
      <c r="T3" s="237"/>
      <c r="U3" s="116"/>
      <c r="V3" s="116"/>
      <c r="W3" s="116"/>
      <c r="X3" s="116"/>
      <c r="Y3" s="116"/>
      <c r="Z3" s="116"/>
      <c r="AA3" s="116"/>
      <c r="AB3" s="116" t="s">
        <v>117</v>
      </c>
      <c r="AC3" s="116"/>
    </row>
    <row r="4" spans="1:34" s="117" customFormat="1" ht="17.25" customHeight="1" x14ac:dyDescent="0.2">
      <c r="A4" s="238" t="s">
        <v>136</v>
      </c>
      <c r="B4" s="238"/>
      <c r="C4" s="238"/>
      <c r="D4" s="238"/>
      <c r="E4" s="238"/>
      <c r="F4" s="238"/>
      <c r="G4" s="238"/>
      <c r="H4" s="238"/>
      <c r="I4" s="238"/>
      <c r="J4" s="238"/>
      <c r="K4" s="238"/>
      <c r="L4" s="238"/>
      <c r="M4" s="238"/>
      <c r="N4" s="238"/>
      <c r="O4" s="238"/>
      <c r="P4" s="238"/>
      <c r="Q4" s="238"/>
      <c r="R4" s="238"/>
      <c r="S4" s="238"/>
      <c r="T4" s="238"/>
      <c r="U4" s="238"/>
      <c r="V4" s="238"/>
      <c r="W4" s="238"/>
      <c r="X4" s="238"/>
      <c r="Y4" s="238"/>
      <c r="Z4" s="238"/>
      <c r="AA4" s="238"/>
      <c r="AB4" s="116"/>
      <c r="AC4" s="116"/>
    </row>
    <row r="5" spans="1:34" s="117" customFormat="1" x14ac:dyDescent="0.2">
      <c r="R5" s="239" t="s">
        <v>34</v>
      </c>
      <c r="S5" s="239"/>
      <c r="T5" s="239"/>
      <c r="U5" s="239"/>
      <c r="V5" s="239"/>
      <c r="W5" s="239"/>
      <c r="X5" s="239"/>
      <c r="Y5" s="239"/>
      <c r="Z5" s="239"/>
      <c r="AA5" s="239"/>
    </row>
    <row r="6" spans="1:34" ht="33" x14ac:dyDescent="0.2">
      <c r="A6" s="227" t="s">
        <v>0</v>
      </c>
      <c r="B6" s="224" t="s">
        <v>27</v>
      </c>
      <c r="C6" s="225"/>
      <c r="D6" s="225"/>
      <c r="E6" s="225"/>
      <c r="F6" s="226"/>
      <c r="G6" s="240" t="s">
        <v>118</v>
      </c>
      <c r="H6" s="218" t="s">
        <v>29</v>
      </c>
      <c r="I6" s="224" t="s">
        <v>119</v>
      </c>
      <c r="J6" s="226"/>
      <c r="K6" s="224" t="s">
        <v>116</v>
      </c>
      <c r="L6" s="225"/>
      <c r="M6" s="225"/>
      <c r="N6" s="226"/>
      <c r="O6" s="227" t="s">
        <v>0</v>
      </c>
      <c r="P6" s="224" t="s">
        <v>115</v>
      </c>
      <c r="Q6" s="225"/>
      <c r="R6" s="225"/>
      <c r="S6" s="225"/>
      <c r="T6" s="226"/>
      <c r="U6" s="229" t="s">
        <v>63</v>
      </c>
      <c r="V6" s="230"/>
      <c r="W6" s="231"/>
      <c r="X6" s="229" t="s">
        <v>59</v>
      </c>
      <c r="Y6" s="230"/>
      <c r="Z6" s="231"/>
      <c r="AA6" s="119" t="s">
        <v>62</v>
      </c>
      <c r="AB6" s="116" t="s">
        <v>82</v>
      </c>
      <c r="AC6" s="116" t="s">
        <v>104</v>
      </c>
    </row>
    <row r="7" spans="1:34" x14ac:dyDescent="0.2">
      <c r="A7" s="235"/>
      <c r="B7" s="229" t="s">
        <v>1</v>
      </c>
      <c r="C7" s="118"/>
      <c r="D7" s="224" t="s">
        <v>3</v>
      </c>
      <c r="E7" s="225"/>
      <c r="F7" s="226"/>
      <c r="G7" s="240"/>
      <c r="H7" s="218"/>
      <c r="I7" s="227" t="s">
        <v>24</v>
      </c>
      <c r="J7" s="227" t="s">
        <v>25</v>
      </c>
      <c r="K7" s="229" t="s">
        <v>1</v>
      </c>
      <c r="L7" s="224" t="s">
        <v>3</v>
      </c>
      <c r="M7" s="225"/>
      <c r="N7" s="226"/>
      <c r="O7" s="235"/>
      <c r="P7" s="227" t="s">
        <v>79</v>
      </c>
      <c r="Q7" s="227" t="s">
        <v>4</v>
      </c>
      <c r="R7" s="224" t="s">
        <v>3</v>
      </c>
      <c r="S7" s="225"/>
      <c r="T7" s="226"/>
      <c r="U7" s="232"/>
      <c r="V7" s="233"/>
      <c r="W7" s="234"/>
      <c r="X7" s="232"/>
      <c r="Y7" s="233"/>
      <c r="Z7" s="234"/>
      <c r="AA7" s="119"/>
      <c r="AB7" s="116"/>
      <c r="AC7" s="116"/>
    </row>
    <row r="8" spans="1:34" ht="22.5" customHeight="1" x14ac:dyDescent="0.2">
      <c r="A8" s="228"/>
      <c r="B8" s="232"/>
      <c r="C8" s="119" t="s">
        <v>2</v>
      </c>
      <c r="D8" s="120" t="s">
        <v>29</v>
      </c>
      <c r="E8" s="119" t="s">
        <v>24</v>
      </c>
      <c r="F8" s="119" t="s">
        <v>25</v>
      </c>
      <c r="G8" s="240"/>
      <c r="H8" s="218"/>
      <c r="I8" s="228"/>
      <c r="J8" s="228"/>
      <c r="K8" s="232"/>
      <c r="L8" s="120" t="s">
        <v>29</v>
      </c>
      <c r="M8" s="119" t="s">
        <v>24</v>
      </c>
      <c r="N8" s="119" t="s">
        <v>25</v>
      </c>
      <c r="O8" s="228"/>
      <c r="P8" s="228"/>
      <c r="Q8" s="228"/>
      <c r="R8" s="122" t="s">
        <v>29</v>
      </c>
      <c r="S8" s="121" t="s">
        <v>24</v>
      </c>
      <c r="T8" s="121" t="s">
        <v>25</v>
      </c>
      <c r="U8" s="122" t="s">
        <v>29</v>
      </c>
      <c r="V8" s="119" t="s">
        <v>24</v>
      </c>
      <c r="W8" s="119" t="s">
        <v>25</v>
      </c>
      <c r="X8" s="122" t="s">
        <v>29</v>
      </c>
      <c r="Y8" s="119" t="s">
        <v>24</v>
      </c>
      <c r="Z8" s="119" t="s">
        <v>25</v>
      </c>
      <c r="AA8" s="119"/>
      <c r="AB8" s="123">
        <f>X24+U27+U28</f>
        <v>246577258</v>
      </c>
      <c r="AC8" s="116"/>
    </row>
    <row r="9" spans="1:34" x14ac:dyDescent="0.2">
      <c r="A9" s="119" t="s">
        <v>26</v>
      </c>
      <c r="B9" s="119" t="s">
        <v>50</v>
      </c>
      <c r="C9" s="119"/>
      <c r="D9" s="120" t="s">
        <v>120</v>
      </c>
      <c r="E9" s="119">
        <v>2</v>
      </c>
      <c r="F9" s="119">
        <v>3</v>
      </c>
      <c r="G9" s="119">
        <v>4</v>
      </c>
      <c r="H9" s="120" t="s">
        <v>121</v>
      </c>
      <c r="I9" s="119">
        <v>6</v>
      </c>
      <c r="J9" s="119">
        <v>7</v>
      </c>
      <c r="K9" s="119">
        <v>8</v>
      </c>
      <c r="L9" s="120" t="s">
        <v>122</v>
      </c>
      <c r="M9" s="119">
        <v>10</v>
      </c>
      <c r="N9" s="119">
        <v>11</v>
      </c>
      <c r="O9" s="119">
        <v>1</v>
      </c>
      <c r="P9" s="119">
        <v>2</v>
      </c>
      <c r="Q9" s="119">
        <v>3</v>
      </c>
      <c r="R9" s="120">
        <v>4</v>
      </c>
      <c r="S9" s="119">
        <v>5</v>
      </c>
      <c r="T9" s="119">
        <v>6</v>
      </c>
      <c r="U9" s="120"/>
      <c r="V9" s="119"/>
      <c r="W9" s="119"/>
      <c r="X9" s="120"/>
      <c r="Y9" s="119"/>
      <c r="Z9" s="119"/>
      <c r="AA9" s="119">
        <v>7</v>
      </c>
      <c r="AB9" s="123"/>
      <c r="AC9" s="116"/>
    </row>
    <row r="10" spans="1:34" ht="45" customHeight="1" x14ac:dyDescent="0.2">
      <c r="A10" s="119" t="s">
        <v>26</v>
      </c>
      <c r="B10" s="119" t="s">
        <v>28</v>
      </c>
      <c r="C10" s="119"/>
      <c r="D10" s="124">
        <f>D11+D15+D21+D26+D31+D23</f>
        <v>2825510478</v>
      </c>
      <c r="E10" s="124">
        <f>E11+E15+E21+E26+E31+E23</f>
        <v>2754510478</v>
      </c>
      <c r="F10" s="124">
        <f>F11+F15+F21+F26+F31+F23</f>
        <v>71000000</v>
      </c>
      <c r="G10" s="124">
        <f t="shared" ref="G10:J10" si="0">G11+G15+G21+G26+G31+G23</f>
        <v>0</v>
      </c>
      <c r="H10" s="124">
        <f t="shared" si="0"/>
        <v>3175510478</v>
      </c>
      <c r="I10" s="124">
        <f t="shared" si="0"/>
        <v>3104510478</v>
      </c>
      <c r="J10" s="124">
        <f t="shared" si="0"/>
        <v>71000000</v>
      </c>
      <c r="K10" s="124"/>
      <c r="L10" s="124">
        <f>L11+L15+L21+L26+L31+L23</f>
        <v>516577258</v>
      </c>
      <c r="M10" s="124">
        <f>M11+M15+M21+M26+M31+M23</f>
        <v>516577258</v>
      </c>
      <c r="N10" s="124">
        <f>N11+N15+N21+N26+N31+N23</f>
        <v>0</v>
      </c>
      <c r="O10" s="124" t="s">
        <v>26</v>
      </c>
      <c r="P10" s="224" t="str">
        <f>'II.von 2025 phan bs theo chế cũ'!B9</f>
        <v xml:space="preserve">CT MTQG phát triển KTXH trong vùng ĐBDTTS&amp;MN </v>
      </c>
      <c r="Q10" s="226"/>
      <c r="R10" s="124">
        <f>R11+R15+R21+R26+R31+R23+R13</f>
        <v>2578933220</v>
      </c>
      <c r="S10" s="124">
        <f t="shared" ref="S10:X10" si="1">S11+S15+S21+S26+S31+S23+S13</f>
        <v>2507933220</v>
      </c>
      <c r="T10" s="124">
        <f t="shared" si="1"/>
        <v>71000000</v>
      </c>
      <c r="U10" s="124">
        <f t="shared" si="1"/>
        <v>46577258</v>
      </c>
      <c r="V10" s="124">
        <f t="shared" si="1"/>
        <v>46577258</v>
      </c>
      <c r="W10" s="124">
        <f t="shared" si="1"/>
        <v>0</v>
      </c>
      <c r="X10" s="124">
        <f t="shared" si="1"/>
        <v>2780305991</v>
      </c>
      <c r="Y10" s="124">
        <f>Y11+Y15+Y21+Y26+Y31+Y23</f>
        <v>0</v>
      </c>
      <c r="Z10" s="124">
        <f>Z11+Z15+Z21+Z26+Z31+Z23</f>
        <v>0</v>
      </c>
      <c r="AA10" s="124"/>
      <c r="AB10" s="123">
        <f>E10-S10</f>
        <v>246577258</v>
      </c>
      <c r="AC10" s="123">
        <f>L10+R10</f>
        <v>3095510478</v>
      </c>
      <c r="AD10" s="125">
        <f>AC10-D10</f>
        <v>270000000</v>
      </c>
      <c r="AE10" s="125"/>
      <c r="AH10" s="125"/>
    </row>
    <row r="11" spans="1:34" ht="35.25" customHeight="1" x14ac:dyDescent="0.2">
      <c r="A11" s="119" t="s">
        <v>5</v>
      </c>
      <c r="B11" s="119" t="s">
        <v>36</v>
      </c>
      <c r="C11" s="119"/>
      <c r="D11" s="126">
        <f>D12</f>
        <v>740000000</v>
      </c>
      <c r="E11" s="126">
        <f>E12</f>
        <v>740000000</v>
      </c>
      <c r="F11" s="126">
        <f t="shared" ref="F11:G11" si="2">F12</f>
        <v>0</v>
      </c>
      <c r="G11" s="126">
        <f t="shared" si="2"/>
        <v>0</v>
      </c>
      <c r="H11" s="126">
        <f>H12+H13</f>
        <v>740000000</v>
      </c>
      <c r="I11" s="126">
        <f>I12+I13</f>
        <v>740000000</v>
      </c>
      <c r="J11" s="126">
        <f>J12+J13</f>
        <v>0</v>
      </c>
      <c r="K11" s="126"/>
      <c r="L11" s="126"/>
      <c r="M11" s="126"/>
      <c r="N11" s="126"/>
      <c r="O11" s="126" t="s">
        <v>5</v>
      </c>
      <c r="P11" s="127" t="s">
        <v>80</v>
      </c>
      <c r="Q11" s="127"/>
      <c r="R11" s="126">
        <f>R12</f>
        <v>500000000</v>
      </c>
      <c r="S11" s="126">
        <f t="shared" ref="S11:X11" si="3">S12</f>
        <v>500000000</v>
      </c>
      <c r="T11" s="126">
        <f t="shared" si="3"/>
        <v>0</v>
      </c>
      <c r="U11" s="126">
        <f t="shared" si="3"/>
        <v>0</v>
      </c>
      <c r="V11" s="126"/>
      <c r="W11" s="126"/>
      <c r="X11" s="126">
        <f t="shared" si="3"/>
        <v>500000000</v>
      </c>
      <c r="Y11" s="126"/>
      <c r="Z11" s="126"/>
      <c r="AA11" s="126"/>
      <c r="AB11" s="128"/>
      <c r="AC11" s="129"/>
      <c r="AD11" s="130"/>
      <c r="AE11" s="125"/>
      <c r="AH11" s="125"/>
    </row>
    <row r="12" spans="1:34" ht="35.25" customHeight="1" x14ac:dyDescent="0.2">
      <c r="A12" s="217">
        <v>1</v>
      </c>
      <c r="B12" s="217" t="s">
        <v>6</v>
      </c>
      <c r="C12" s="132">
        <v>1427319000</v>
      </c>
      <c r="D12" s="221">
        <f>E12+F12</f>
        <v>740000000</v>
      </c>
      <c r="E12" s="222">
        <v>740000000</v>
      </c>
      <c r="F12" s="222"/>
      <c r="G12" s="133"/>
      <c r="H12" s="133">
        <f>I12+J12</f>
        <v>500000000</v>
      </c>
      <c r="I12" s="133">
        <f>M12+S12</f>
        <v>500000000</v>
      </c>
      <c r="J12" s="133">
        <f>N12+T12</f>
        <v>0</v>
      </c>
      <c r="K12" s="133"/>
      <c r="L12" s="133"/>
      <c r="M12" s="133"/>
      <c r="N12" s="133"/>
      <c r="O12" s="134">
        <v>1</v>
      </c>
      <c r="P12" s="131" t="s">
        <v>23</v>
      </c>
      <c r="Q12" s="131" t="s">
        <v>131</v>
      </c>
      <c r="R12" s="134">
        <f>S12+T12</f>
        <v>500000000</v>
      </c>
      <c r="S12" s="134">
        <f>E12-S14</f>
        <v>500000000</v>
      </c>
      <c r="T12" s="134">
        <f>F12</f>
        <v>0</v>
      </c>
      <c r="U12" s="134"/>
      <c r="V12" s="134"/>
      <c r="W12" s="134"/>
      <c r="X12" s="134">
        <f>R12-U12</f>
        <v>500000000</v>
      </c>
      <c r="Y12" s="134"/>
      <c r="Z12" s="134"/>
      <c r="AA12" s="134"/>
      <c r="AB12" s="135" t="s">
        <v>83</v>
      </c>
      <c r="AC12" s="125" t="s">
        <v>71</v>
      </c>
      <c r="AE12" s="125"/>
    </row>
    <row r="13" spans="1:34" ht="47.25" customHeight="1" x14ac:dyDescent="0.2">
      <c r="A13" s="217"/>
      <c r="B13" s="217"/>
      <c r="C13" s="132"/>
      <c r="D13" s="221"/>
      <c r="E13" s="222"/>
      <c r="F13" s="222"/>
      <c r="G13" s="133"/>
      <c r="H13" s="222">
        <f>I13+J13</f>
        <v>240000000</v>
      </c>
      <c r="I13" s="222">
        <f>M14+S14</f>
        <v>240000000</v>
      </c>
      <c r="J13" s="222">
        <f>N14+T14</f>
        <v>0</v>
      </c>
      <c r="K13" s="133"/>
      <c r="L13" s="133"/>
      <c r="M13" s="133"/>
      <c r="N13" s="133"/>
      <c r="O13" s="136" t="s">
        <v>7</v>
      </c>
      <c r="P13" s="119" t="s">
        <v>35</v>
      </c>
      <c r="Q13" s="131"/>
      <c r="R13" s="126">
        <f>R14</f>
        <v>240000000</v>
      </c>
      <c r="S13" s="126">
        <f t="shared" ref="S13:X13" si="4">S14</f>
        <v>240000000</v>
      </c>
      <c r="T13" s="126">
        <f t="shared" si="4"/>
        <v>0</v>
      </c>
      <c r="U13" s="126">
        <f t="shared" si="4"/>
        <v>0</v>
      </c>
      <c r="V13" s="126">
        <f t="shared" si="4"/>
        <v>0</v>
      </c>
      <c r="W13" s="126">
        <f t="shared" si="4"/>
        <v>0</v>
      </c>
      <c r="X13" s="126">
        <f t="shared" si="4"/>
        <v>240000000</v>
      </c>
      <c r="Y13" s="134"/>
      <c r="Z13" s="134"/>
      <c r="AA13" s="134"/>
      <c r="AB13" s="125"/>
      <c r="AC13" s="125"/>
      <c r="AE13" s="125"/>
    </row>
    <row r="14" spans="1:34" ht="59.25" customHeight="1" x14ac:dyDescent="0.2">
      <c r="A14" s="217"/>
      <c r="B14" s="217"/>
      <c r="C14" s="132"/>
      <c r="D14" s="221"/>
      <c r="E14" s="222"/>
      <c r="F14" s="222"/>
      <c r="G14" s="133"/>
      <c r="H14" s="222"/>
      <c r="I14" s="222"/>
      <c r="J14" s="222"/>
      <c r="K14" s="133"/>
      <c r="L14" s="133"/>
      <c r="M14" s="133"/>
      <c r="N14" s="133"/>
      <c r="O14" s="133">
        <v>1</v>
      </c>
      <c r="P14" s="131" t="s">
        <v>23</v>
      </c>
      <c r="Q14" s="137" t="s">
        <v>81</v>
      </c>
      <c r="R14" s="134">
        <f>S14+T14</f>
        <v>240000000</v>
      </c>
      <c r="S14" s="134">
        <v>240000000</v>
      </c>
      <c r="T14" s="134">
        <f>F14</f>
        <v>0</v>
      </c>
      <c r="U14" s="134"/>
      <c r="V14" s="134"/>
      <c r="W14" s="134"/>
      <c r="X14" s="134">
        <f>R14-U14</f>
        <v>240000000</v>
      </c>
      <c r="Y14" s="134"/>
      <c r="Z14" s="134"/>
      <c r="AA14" s="134"/>
      <c r="AB14" s="135" t="s">
        <v>84</v>
      </c>
      <c r="AC14" s="125" t="s">
        <v>105</v>
      </c>
      <c r="AE14" s="125"/>
    </row>
    <row r="15" spans="1:34" s="138" customFormat="1" ht="35.1" customHeight="1" x14ac:dyDescent="0.2">
      <c r="A15" s="119" t="s">
        <v>7</v>
      </c>
      <c r="B15" s="119" t="s">
        <v>8</v>
      </c>
      <c r="C15" s="124"/>
      <c r="D15" s="124">
        <f>SUM(D16:D20)</f>
        <v>727155738</v>
      </c>
      <c r="E15" s="124">
        <f>SUM(E16:E20)</f>
        <v>669155738</v>
      </c>
      <c r="F15" s="124">
        <f>SUM(F16:F20)</f>
        <v>58000000</v>
      </c>
      <c r="G15" s="124">
        <f t="shared" ref="G15:I15" si="5">SUM(G16:G20)</f>
        <v>-142962518</v>
      </c>
      <c r="H15" s="124">
        <f t="shared" si="5"/>
        <v>934193220</v>
      </c>
      <c r="I15" s="124">
        <f t="shared" si="5"/>
        <v>876193220</v>
      </c>
      <c r="J15" s="124">
        <f>SUM(J16:J20)</f>
        <v>58000000</v>
      </c>
      <c r="K15" s="124"/>
      <c r="L15" s="124"/>
      <c r="M15" s="124"/>
      <c r="N15" s="124"/>
      <c r="O15" s="165" t="s">
        <v>13</v>
      </c>
      <c r="P15" s="166" t="s">
        <v>8</v>
      </c>
      <c r="Q15" s="167"/>
      <c r="R15" s="165">
        <f>SUM(R16:R20)</f>
        <v>934193220</v>
      </c>
      <c r="S15" s="165">
        <f>SUM(S16:S20)</f>
        <v>876193220</v>
      </c>
      <c r="T15" s="165">
        <f>SUM(T16:T20)</f>
        <v>58000000</v>
      </c>
      <c r="U15" s="124">
        <f t="shared" ref="U15:X15" si="6">SUM(U16:U20)</f>
        <v>0</v>
      </c>
      <c r="V15" s="124"/>
      <c r="W15" s="124"/>
      <c r="X15" s="124">
        <f t="shared" si="6"/>
        <v>934193220</v>
      </c>
      <c r="Y15" s="124"/>
      <c r="Z15" s="124"/>
      <c r="AA15" s="124"/>
      <c r="AB15" s="123"/>
      <c r="AC15" s="123"/>
      <c r="AE15" s="125"/>
    </row>
    <row r="16" spans="1:34" ht="48.75" customHeight="1" x14ac:dyDescent="0.2">
      <c r="A16" s="131">
        <v>1</v>
      </c>
      <c r="B16" s="139" t="s">
        <v>9</v>
      </c>
      <c r="C16" s="132">
        <v>192000000</v>
      </c>
      <c r="D16" s="132">
        <f t="shared" ref="D16:D32" si="7">E16+F16</f>
        <v>427654670</v>
      </c>
      <c r="E16" s="134">
        <f>177000000+ 235654670</f>
        <v>412654670</v>
      </c>
      <c r="F16" s="134">
        <v>15000000</v>
      </c>
      <c r="G16" s="134"/>
      <c r="H16" s="133">
        <f t="shared" ref="H16:H20" si="8">I16+J16</f>
        <v>934193220</v>
      </c>
      <c r="I16" s="133">
        <f>M16+S16</f>
        <v>876193220</v>
      </c>
      <c r="J16" s="133">
        <f t="shared" ref="J16:J20" si="9">N16+T16</f>
        <v>58000000</v>
      </c>
      <c r="K16" s="134"/>
      <c r="L16" s="134"/>
      <c r="M16" s="134"/>
      <c r="N16" s="134"/>
      <c r="O16" s="241">
        <v>1</v>
      </c>
      <c r="P16" s="242" t="s">
        <v>22</v>
      </c>
      <c r="Q16" s="242" t="s">
        <v>85</v>
      </c>
      <c r="R16" s="241">
        <f>S16+T16</f>
        <v>934193220</v>
      </c>
      <c r="S16" s="241">
        <f>SUM(E16:E20)+G17+80000000+270000000</f>
        <v>876193220</v>
      </c>
      <c r="T16" s="241">
        <f>SUM(F16:F20)</f>
        <v>58000000</v>
      </c>
      <c r="U16" s="214"/>
      <c r="V16" s="134"/>
      <c r="W16" s="134"/>
      <c r="X16" s="214">
        <f>R16-U16</f>
        <v>934193220</v>
      </c>
      <c r="Y16" s="134"/>
      <c r="Z16" s="134"/>
      <c r="AA16" s="134"/>
      <c r="AB16" s="223" t="s">
        <v>86</v>
      </c>
      <c r="AC16" s="219" t="s">
        <v>72</v>
      </c>
      <c r="AE16" s="125"/>
    </row>
    <row r="17" spans="1:31" ht="78.75" hidden="1" customHeight="1" x14ac:dyDescent="0.2">
      <c r="A17" s="140">
        <v>2</v>
      </c>
      <c r="B17" s="139" t="s">
        <v>10</v>
      </c>
      <c r="C17" s="134">
        <v>371241400</v>
      </c>
      <c r="D17" s="132">
        <f t="shared" si="7"/>
        <v>200000000</v>
      </c>
      <c r="E17" s="134">
        <v>165000000</v>
      </c>
      <c r="F17" s="134">
        <v>35000000</v>
      </c>
      <c r="G17" s="134">
        <v>-142962518</v>
      </c>
      <c r="H17" s="133">
        <f t="shared" si="8"/>
        <v>0</v>
      </c>
      <c r="I17" s="133">
        <f t="shared" ref="I17:I20" si="10">M17+S17</f>
        <v>0</v>
      </c>
      <c r="J17" s="133">
        <f t="shared" si="9"/>
        <v>0</v>
      </c>
      <c r="K17" s="134"/>
      <c r="L17" s="134"/>
      <c r="M17" s="134"/>
      <c r="N17" s="134"/>
      <c r="O17" s="241"/>
      <c r="P17" s="242"/>
      <c r="Q17" s="242"/>
      <c r="R17" s="241"/>
      <c r="S17" s="241"/>
      <c r="T17" s="241"/>
      <c r="U17" s="214"/>
      <c r="V17" s="134"/>
      <c r="W17" s="134"/>
      <c r="X17" s="214"/>
      <c r="Y17" s="134"/>
      <c r="Z17" s="134"/>
      <c r="AA17" s="134"/>
      <c r="AB17" s="223"/>
      <c r="AC17" s="219"/>
      <c r="AE17" s="125"/>
    </row>
    <row r="18" spans="1:31" ht="66" hidden="1" x14ac:dyDescent="0.2">
      <c r="A18" s="140">
        <v>3</v>
      </c>
      <c r="B18" s="139" t="s">
        <v>11</v>
      </c>
      <c r="C18" s="134">
        <v>16340000</v>
      </c>
      <c r="D18" s="132">
        <f t="shared" si="7"/>
        <v>21500000</v>
      </c>
      <c r="E18" s="134">
        <f>5160000+12340000</f>
        <v>17500000</v>
      </c>
      <c r="F18" s="134">
        <v>4000000</v>
      </c>
      <c r="G18" s="134"/>
      <c r="H18" s="133">
        <f t="shared" si="8"/>
        <v>0</v>
      </c>
      <c r="I18" s="133">
        <f t="shared" si="10"/>
        <v>0</v>
      </c>
      <c r="J18" s="133">
        <f t="shared" si="9"/>
        <v>0</v>
      </c>
      <c r="K18" s="134"/>
      <c r="L18" s="134"/>
      <c r="M18" s="134"/>
      <c r="N18" s="134"/>
      <c r="O18" s="241"/>
      <c r="P18" s="242"/>
      <c r="Q18" s="242"/>
      <c r="R18" s="241"/>
      <c r="S18" s="241"/>
      <c r="T18" s="241"/>
      <c r="U18" s="214"/>
      <c r="V18" s="134"/>
      <c r="W18" s="134"/>
      <c r="X18" s="214"/>
      <c r="Y18" s="134"/>
      <c r="Z18" s="134"/>
      <c r="AA18" s="134"/>
      <c r="AB18" s="223"/>
      <c r="AC18" s="219"/>
      <c r="AE18" s="125"/>
    </row>
    <row r="19" spans="1:31" ht="31.5" hidden="1" customHeight="1" x14ac:dyDescent="0.2">
      <c r="A19" s="140">
        <v>4</v>
      </c>
      <c r="B19" s="139" t="s">
        <v>12</v>
      </c>
      <c r="C19" s="134"/>
      <c r="D19" s="132">
        <f t="shared" si="7"/>
        <v>78000000</v>
      </c>
      <c r="E19" s="133">
        <v>74000000</v>
      </c>
      <c r="F19" s="133">
        <v>4000000</v>
      </c>
      <c r="G19" s="133"/>
      <c r="H19" s="133">
        <f t="shared" si="8"/>
        <v>0</v>
      </c>
      <c r="I19" s="133">
        <f t="shared" si="10"/>
        <v>0</v>
      </c>
      <c r="J19" s="133">
        <f t="shared" si="9"/>
        <v>0</v>
      </c>
      <c r="K19" s="133"/>
      <c r="L19" s="133"/>
      <c r="M19" s="133"/>
      <c r="N19" s="133"/>
      <c r="O19" s="241"/>
      <c r="P19" s="242"/>
      <c r="Q19" s="242"/>
      <c r="R19" s="241"/>
      <c r="S19" s="241"/>
      <c r="T19" s="241"/>
      <c r="U19" s="214"/>
      <c r="V19" s="134"/>
      <c r="W19" s="134"/>
      <c r="X19" s="214"/>
      <c r="Y19" s="134"/>
      <c r="Z19" s="134"/>
      <c r="AA19" s="134"/>
      <c r="AB19" s="223"/>
      <c r="AC19" s="219"/>
      <c r="AE19" s="125"/>
    </row>
    <row r="20" spans="1:31" ht="15.75" hidden="1" customHeight="1" x14ac:dyDescent="0.2">
      <c r="A20" s="120" t="s">
        <v>13</v>
      </c>
      <c r="B20" s="139" t="s">
        <v>53</v>
      </c>
      <c r="C20" s="134"/>
      <c r="D20" s="132">
        <f>E20+F20</f>
        <v>1068</v>
      </c>
      <c r="E20" s="141">
        <v>1068</v>
      </c>
      <c r="F20" s="142"/>
      <c r="G20" s="142"/>
      <c r="H20" s="133">
        <f t="shared" si="8"/>
        <v>0</v>
      </c>
      <c r="I20" s="133">
        <f t="shared" si="10"/>
        <v>0</v>
      </c>
      <c r="J20" s="133">
        <f t="shared" si="9"/>
        <v>0</v>
      </c>
      <c r="K20" s="142"/>
      <c r="L20" s="142"/>
      <c r="M20" s="142"/>
      <c r="N20" s="142"/>
      <c r="O20" s="241"/>
      <c r="P20" s="242"/>
      <c r="Q20" s="242"/>
      <c r="R20" s="241"/>
      <c r="S20" s="241"/>
      <c r="T20" s="241"/>
      <c r="U20" s="214"/>
      <c r="V20" s="134"/>
      <c r="W20" s="134"/>
      <c r="X20" s="214"/>
      <c r="Y20" s="134"/>
      <c r="Z20" s="134"/>
      <c r="AA20" s="134"/>
      <c r="AB20" s="125"/>
      <c r="AC20" s="220"/>
      <c r="AE20" s="125"/>
    </row>
    <row r="21" spans="1:31" s="138" customFormat="1" ht="24" customHeight="1" x14ac:dyDescent="0.2">
      <c r="A21" s="120" t="s">
        <v>16</v>
      </c>
      <c r="B21" s="119" t="s">
        <v>56</v>
      </c>
      <c r="C21" s="126"/>
      <c r="D21" s="126">
        <f>D22</f>
        <v>69540000</v>
      </c>
      <c r="E21" s="126">
        <f t="shared" ref="E21:J21" si="11">E22</f>
        <v>58540000</v>
      </c>
      <c r="F21" s="126">
        <f t="shared" si="11"/>
        <v>11000000</v>
      </c>
      <c r="G21" s="126">
        <f t="shared" si="11"/>
        <v>0</v>
      </c>
      <c r="H21" s="126">
        <f t="shared" si="11"/>
        <v>69540000</v>
      </c>
      <c r="I21" s="126">
        <f t="shared" si="11"/>
        <v>58540000</v>
      </c>
      <c r="J21" s="126">
        <f t="shared" si="11"/>
        <v>11000000</v>
      </c>
      <c r="K21" s="126"/>
      <c r="L21" s="126"/>
      <c r="M21" s="126"/>
      <c r="N21" s="126"/>
      <c r="O21" s="120" t="s">
        <v>16</v>
      </c>
      <c r="P21" s="119" t="s">
        <v>20</v>
      </c>
      <c r="Q21" s="120"/>
      <c r="R21" s="126">
        <f>R22</f>
        <v>69540000</v>
      </c>
      <c r="S21" s="126">
        <f t="shared" ref="S21:X21" si="12">S22</f>
        <v>58540000</v>
      </c>
      <c r="T21" s="126">
        <f t="shared" si="12"/>
        <v>11000000</v>
      </c>
      <c r="U21" s="126">
        <f t="shared" si="12"/>
        <v>0</v>
      </c>
      <c r="V21" s="126"/>
      <c r="W21" s="126"/>
      <c r="X21" s="126">
        <f t="shared" si="12"/>
        <v>69540000</v>
      </c>
      <c r="Y21" s="126"/>
      <c r="Z21" s="126"/>
      <c r="AA21" s="126"/>
      <c r="AB21" s="126"/>
      <c r="AC21" s="119" t="s">
        <v>14</v>
      </c>
      <c r="AD21" s="119"/>
      <c r="AE21" s="125"/>
    </row>
    <row r="22" spans="1:31" ht="28.5" customHeight="1" x14ac:dyDescent="0.2">
      <c r="A22" s="140">
        <v>1</v>
      </c>
      <c r="B22" s="139" t="s">
        <v>15</v>
      </c>
      <c r="C22" s="134">
        <v>391085711</v>
      </c>
      <c r="D22" s="132">
        <f t="shared" si="7"/>
        <v>69540000</v>
      </c>
      <c r="E22" s="134">
        <v>58540000</v>
      </c>
      <c r="F22" s="134">
        <v>11000000</v>
      </c>
      <c r="G22" s="134"/>
      <c r="H22" s="133">
        <f t="shared" ref="H22" si="13">I22+J22</f>
        <v>69540000</v>
      </c>
      <c r="I22" s="133">
        <f t="shared" ref="I22:J22" si="14">M22+S22</f>
        <v>58540000</v>
      </c>
      <c r="J22" s="133">
        <f t="shared" si="14"/>
        <v>11000000</v>
      </c>
      <c r="K22" s="134"/>
      <c r="L22" s="134"/>
      <c r="M22" s="134"/>
      <c r="N22" s="134"/>
      <c r="O22" s="134">
        <v>1</v>
      </c>
      <c r="P22" s="131" t="s">
        <v>30</v>
      </c>
      <c r="Q22" s="131" t="s">
        <v>87</v>
      </c>
      <c r="R22" s="134">
        <f>D22</f>
        <v>69540000</v>
      </c>
      <c r="S22" s="134">
        <f>E22</f>
        <v>58540000</v>
      </c>
      <c r="T22" s="134">
        <f>F22</f>
        <v>11000000</v>
      </c>
      <c r="U22" s="134"/>
      <c r="V22" s="134"/>
      <c r="W22" s="134"/>
      <c r="X22" s="134">
        <f>R22-U22</f>
        <v>69540000</v>
      </c>
      <c r="Y22" s="134"/>
      <c r="Z22" s="134"/>
      <c r="AA22" s="134"/>
      <c r="AB22" s="135" t="s">
        <v>88</v>
      </c>
      <c r="AC22" s="125" t="s">
        <v>73</v>
      </c>
      <c r="AE22" s="125"/>
    </row>
    <row r="23" spans="1:31" ht="47.25" hidden="1" customHeight="1" x14ac:dyDescent="0.2">
      <c r="A23" s="120" t="s">
        <v>19</v>
      </c>
      <c r="B23" s="119" t="s">
        <v>74</v>
      </c>
      <c r="C23" s="134"/>
      <c r="D23" s="124">
        <f>D24</f>
        <v>200000000</v>
      </c>
      <c r="E23" s="124">
        <f t="shared" ref="E23:X23" si="15">E24</f>
        <v>200000000</v>
      </c>
      <c r="F23" s="124">
        <f t="shared" si="15"/>
        <v>0</v>
      </c>
      <c r="G23" s="124">
        <f t="shared" si="15"/>
        <v>270000000</v>
      </c>
      <c r="H23" s="124">
        <f>H24</f>
        <v>470000000</v>
      </c>
      <c r="I23" s="124">
        <f t="shared" si="15"/>
        <v>470000000</v>
      </c>
      <c r="J23" s="124">
        <f t="shared" si="15"/>
        <v>0</v>
      </c>
      <c r="K23" s="119" t="s">
        <v>74</v>
      </c>
      <c r="L23" s="124">
        <f t="shared" si="15"/>
        <v>470000000</v>
      </c>
      <c r="M23" s="124">
        <f t="shared" si="15"/>
        <v>470000000</v>
      </c>
      <c r="N23" s="124">
        <f t="shared" si="15"/>
        <v>0</v>
      </c>
      <c r="O23" s="120" t="s">
        <v>19</v>
      </c>
      <c r="P23" s="124">
        <f t="shared" si="15"/>
        <v>0</v>
      </c>
      <c r="Q23" s="124">
        <f t="shared" si="15"/>
        <v>0</v>
      </c>
      <c r="R23" s="124">
        <f t="shared" si="15"/>
        <v>0</v>
      </c>
      <c r="S23" s="124">
        <f t="shared" si="15"/>
        <v>0</v>
      </c>
      <c r="T23" s="124">
        <f t="shared" si="15"/>
        <v>0</v>
      </c>
      <c r="U23" s="124">
        <f t="shared" si="15"/>
        <v>0</v>
      </c>
      <c r="V23" s="124">
        <f t="shared" si="15"/>
        <v>0</v>
      </c>
      <c r="W23" s="124">
        <f t="shared" si="15"/>
        <v>0</v>
      </c>
      <c r="X23" s="124">
        <f t="shared" si="15"/>
        <v>200000000</v>
      </c>
      <c r="Y23" s="134"/>
      <c r="Z23" s="134"/>
      <c r="AA23" s="134"/>
      <c r="AB23" s="125"/>
      <c r="AC23" s="125"/>
      <c r="AE23" s="125"/>
    </row>
    <row r="24" spans="1:31" ht="165.75" hidden="1" customHeight="1" x14ac:dyDescent="0.2">
      <c r="A24" s="131">
        <v>1</v>
      </c>
      <c r="B24" s="143" t="s">
        <v>103</v>
      </c>
      <c r="C24" s="126"/>
      <c r="D24" s="132">
        <f t="shared" ref="D24" si="16">E24+F24</f>
        <v>200000000</v>
      </c>
      <c r="E24" s="134">
        <v>200000000</v>
      </c>
      <c r="F24" s="134"/>
      <c r="G24" s="134">
        <v>270000000</v>
      </c>
      <c r="H24" s="133">
        <f t="shared" ref="H24" si="17">I24+J24</f>
        <v>470000000</v>
      </c>
      <c r="I24" s="133">
        <f t="shared" ref="I24:J24" si="18">M24+S24</f>
        <v>470000000</v>
      </c>
      <c r="J24" s="133">
        <f t="shared" si="18"/>
        <v>0</v>
      </c>
      <c r="K24" s="143" t="s">
        <v>103</v>
      </c>
      <c r="L24" s="132">
        <f t="shared" ref="L24" si="19">M24+N24</f>
        <v>470000000</v>
      </c>
      <c r="M24" s="134">
        <f>E24+G24</f>
        <v>470000000</v>
      </c>
      <c r="N24" s="134"/>
      <c r="O24" s="131">
        <v>1</v>
      </c>
      <c r="P24" s="131"/>
      <c r="Q24" s="131"/>
      <c r="R24" s="134">
        <f>S24+T24</f>
        <v>0</v>
      </c>
      <c r="S24" s="134"/>
      <c r="T24" s="134"/>
      <c r="U24" s="134"/>
      <c r="V24" s="134"/>
      <c r="W24" s="134"/>
      <c r="X24" s="134">
        <f>E24-U24</f>
        <v>200000000</v>
      </c>
      <c r="Y24" s="134"/>
      <c r="Z24" s="134"/>
      <c r="AA24" s="132"/>
      <c r="AB24" s="125"/>
      <c r="AC24" s="125" t="s">
        <v>76</v>
      </c>
      <c r="AE24" s="125"/>
    </row>
    <row r="25" spans="1:31" hidden="1" x14ac:dyDescent="0.2">
      <c r="A25" s="131"/>
      <c r="B25" s="143"/>
      <c r="C25" s="126"/>
      <c r="D25" s="132"/>
      <c r="E25" s="134"/>
      <c r="F25" s="134"/>
      <c r="G25" s="134"/>
      <c r="H25" s="134"/>
      <c r="I25" s="134"/>
      <c r="J25" s="134"/>
      <c r="K25" s="143"/>
      <c r="L25" s="132"/>
      <c r="M25" s="134"/>
      <c r="N25" s="134"/>
      <c r="O25" s="131"/>
      <c r="P25" s="131"/>
      <c r="Q25" s="131"/>
      <c r="R25" s="134"/>
      <c r="S25" s="134"/>
      <c r="T25" s="134"/>
      <c r="U25" s="134"/>
      <c r="V25" s="134"/>
      <c r="W25" s="134"/>
      <c r="X25" s="134"/>
      <c r="Y25" s="134"/>
      <c r="Z25" s="134"/>
      <c r="AA25" s="132"/>
      <c r="AB25" s="125"/>
      <c r="AC25" s="125"/>
      <c r="AE25" s="125"/>
    </row>
    <row r="26" spans="1:31" s="138" customFormat="1" ht="27" customHeight="1" x14ac:dyDescent="0.2">
      <c r="A26" s="120" t="s">
        <v>54</v>
      </c>
      <c r="B26" s="119" t="s">
        <v>17</v>
      </c>
      <c r="C26" s="126"/>
      <c r="D26" s="126">
        <f>SUM(D27:D30)</f>
        <v>1056814740</v>
      </c>
      <c r="E26" s="126">
        <f>SUM(E27:E30)</f>
        <v>1056814740</v>
      </c>
      <c r="F26" s="126">
        <f>SUM(F27:F30)</f>
        <v>0</v>
      </c>
      <c r="G26" s="126">
        <f t="shared" ref="G26:J26" si="20">SUM(G27:G30)</f>
        <v>-127037482</v>
      </c>
      <c r="H26" s="126">
        <f>SUM(H27:H30)</f>
        <v>929777258</v>
      </c>
      <c r="I26" s="126">
        <f t="shared" si="20"/>
        <v>929777258</v>
      </c>
      <c r="J26" s="126">
        <f t="shared" si="20"/>
        <v>0</v>
      </c>
      <c r="K26" s="119" t="s">
        <v>17</v>
      </c>
      <c r="L26" s="126">
        <f t="shared" ref="L26:N26" si="21">SUM(L27:L30)</f>
        <v>46577258</v>
      </c>
      <c r="M26" s="126">
        <f t="shared" si="21"/>
        <v>46577258</v>
      </c>
      <c r="N26" s="126">
        <f t="shared" si="21"/>
        <v>0</v>
      </c>
      <c r="O26" s="120" t="s">
        <v>19</v>
      </c>
      <c r="P26" s="124" t="s">
        <v>70</v>
      </c>
      <c r="Q26" s="126"/>
      <c r="R26" s="126">
        <f>SUM(R27:R30)</f>
        <v>803200000</v>
      </c>
      <c r="S26" s="126">
        <f>SUM(S27:S30)</f>
        <v>803200000</v>
      </c>
      <c r="T26" s="126">
        <f>SUM(T27:T30)</f>
        <v>0</v>
      </c>
      <c r="U26" s="126">
        <f>V26+W26</f>
        <v>46577258</v>
      </c>
      <c r="V26" s="126">
        <f>SUM(V27:V30)</f>
        <v>46577258</v>
      </c>
      <c r="W26" s="126"/>
      <c r="X26" s="126">
        <f>SUM(X27:X30)</f>
        <v>804572771</v>
      </c>
      <c r="Y26" s="126"/>
      <c r="Z26" s="126"/>
      <c r="AA26" s="126"/>
      <c r="AB26" s="144"/>
      <c r="AC26" s="144"/>
      <c r="AE26" s="125"/>
    </row>
    <row r="27" spans="1:31" s="138" customFormat="1" ht="51" hidden="1" customHeight="1" x14ac:dyDescent="0.2">
      <c r="A27" s="131">
        <v>1</v>
      </c>
      <c r="B27" s="145" t="s">
        <v>60</v>
      </c>
      <c r="C27" s="126"/>
      <c r="D27" s="132">
        <f t="shared" si="7"/>
        <v>33369467</v>
      </c>
      <c r="E27" s="134">
        <f>33369467</f>
        <v>33369467</v>
      </c>
      <c r="F27" s="126"/>
      <c r="G27" s="134">
        <v>-740141</v>
      </c>
      <c r="H27" s="136">
        <f t="shared" ref="H27:H28" si="22">I27+J27</f>
        <v>32629326</v>
      </c>
      <c r="I27" s="133">
        <f>M27+S27</f>
        <v>32629326</v>
      </c>
      <c r="J27" s="126"/>
      <c r="K27" s="145" t="s">
        <v>60</v>
      </c>
      <c r="L27" s="132">
        <f t="shared" ref="L27:L28" si="23">M27+N27</f>
        <v>32629326</v>
      </c>
      <c r="M27" s="134">
        <f>33369467-740141</f>
        <v>32629326</v>
      </c>
      <c r="N27" s="126"/>
      <c r="O27" s="131">
        <v>1</v>
      </c>
      <c r="P27" s="217" t="s">
        <v>22</v>
      </c>
      <c r="Q27" s="217" t="s">
        <v>57</v>
      </c>
      <c r="R27" s="126">
        <f>S27+T27</f>
        <v>0</v>
      </c>
      <c r="S27" s="134">
        <f>E27-M27+G27</f>
        <v>0</v>
      </c>
      <c r="T27" s="126"/>
      <c r="U27" s="134">
        <f t="shared" ref="U27:U28" si="24">V27+W27</f>
        <v>32629326</v>
      </c>
      <c r="V27" s="134">
        <v>32629326</v>
      </c>
      <c r="W27" s="126"/>
      <c r="X27" s="134">
        <f t="shared" ref="X27:Z28" si="25">D27-U27</f>
        <v>740141</v>
      </c>
      <c r="Y27" s="134">
        <f t="shared" si="25"/>
        <v>740141</v>
      </c>
      <c r="Z27" s="134">
        <f t="shared" si="25"/>
        <v>0</v>
      </c>
      <c r="AA27" s="221"/>
      <c r="AB27" s="135"/>
      <c r="AC27" s="144">
        <f>S27+E30+S28</f>
        <v>1008864711</v>
      </c>
      <c r="AE27" s="125"/>
    </row>
    <row r="28" spans="1:31" s="138" customFormat="1" ht="51" hidden="1" customHeight="1" x14ac:dyDescent="0.2">
      <c r="A28" s="131">
        <v>2</v>
      </c>
      <c r="B28" s="145" t="s">
        <v>61</v>
      </c>
      <c r="C28" s="126"/>
      <c r="D28" s="132">
        <f t="shared" si="7"/>
        <v>14580562</v>
      </c>
      <c r="E28" s="134">
        <f>14580562</f>
        <v>14580562</v>
      </c>
      <c r="F28" s="126"/>
      <c r="G28" s="134">
        <v>-632630</v>
      </c>
      <c r="H28" s="136">
        <f t="shared" si="22"/>
        <v>13947932</v>
      </c>
      <c r="I28" s="133">
        <f t="shared" ref="I28:J28" si="26">M28+S28</f>
        <v>13947932</v>
      </c>
      <c r="J28" s="133">
        <f t="shared" si="26"/>
        <v>0</v>
      </c>
      <c r="K28" s="145" t="s">
        <v>61</v>
      </c>
      <c r="L28" s="132">
        <f t="shared" si="23"/>
        <v>13947932</v>
      </c>
      <c r="M28" s="134">
        <f>14580562-632630</f>
        <v>13947932</v>
      </c>
      <c r="N28" s="126"/>
      <c r="O28" s="131">
        <v>2</v>
      </c>
      <c r="P28" s="217"/>
      <c r="Q28" s="217"/>
      <c r="R28" s="126">
        <f>S28+T28</f>
        <v>0</v>
      </c>
      <c r="S28" s="134">
        <f>E28-M28+G28</f>
        <v>0</v>
      </c>
      <c r="T28" s="126"/>
      <c r="U28" s="134">
        <f t="shared" si="24"/>
        <v>13947932</v>
      </c>
      <c r="V28" s="134">
        <v>13947932</v>
      </c>
      <c r="W28" s="126"/>
      <c r="X28" s="134">
        <f t="shared" si="25"/>
        <v>632630</v>
      </c>
      <c r="Y28" s="134">
        <f t="shared" si="25"/>
        <v>632630</v>
      </c>
      <c r="Z28" s="134">
        <f t="shared" si="25"/>
        <v>0</v>
      </c>
      <c r="AA28" s="221"/>
      <c r="AB28" s="135"/>
      <c r="AC28" s="144"/>
      <c r="AE28" s="125"/>
    </row>
    <row r="29" spans="1:31" s="138" customFormat="1" ht="23.25" customHeight="1" x14ac:dyDescent="0.2">
      <c r="A29" s="131">
        <v>4</v>
      </c>
      <c r="B29" s="139" t="s">
        <v>58</v>
      </c>
      <c r="C29" s="134"/>
      <c r="D29" s="132">
        <f>E29+F29</f>
        <v>0</v>
      </c>
      <c r="E29" s="133"/>
      <c r="F29" s="126"/>
      <c r="G29" s="126"/>
      <c r="H29" s="126"/>
      <c r="I29" s="126"/>
      <c r="J29" s="126"/>
      <c r="K29" s="126"/>
      <c r="L29" s="126"/>
      <c r="M29" s="126"/>
      <c r="N29" s="126"/>
      <c r="O29" s="217">
        <v>1</v>
      </c>
      <c r="P29" s="217"/>
      <c r="Q29" s="217"/>
      <c r="R29" s="221">
        <f>S29+T30</f>
        <v>803200000</v>
      </c>
      <c r="S29" s="222">
        <f>E30+G30-80000000</f>
        <v>803200000</v>
      </c>
      <c r="T29" s="213"/>
      <c r="U29" s="214"/>
      <c r="V29" s="214"/>
      <c r="W29" s="213"/>
      <c r="X29" s="214">
        <f>R29-U30</f>
        <v>803200000</v>
      </c>
      <c r="Y29" s="134"/>
      <c r="Z29" s="134"/>
      <c r="AA29" s="132"/>
      <c r="AB29" s="135"/>
      <c r="AC29" s="144"/>
      <c r="AE29" s="125"/>
    </row>
    <row r="30" spans="1:31" ht="25.5" customHeight="1" x14ac:dyDescent="0.2">
      <c r="A30" s="131">
        <v>3</v>
      </c>
      <c r="B30" s="139" t="s">
        <v>18</v>
      </c>
      <c r="C30" s="134">
        <v>472384029</v>
      </c>
      <c r="D30" s="132">
        <f t="shared" si="7"/>
        <v>1008864711</v>
      </c>
      <c r="E30" s="133">
        <v>1008864711</v>
      </c>
      <c r="F30" s="131"/>
      <c r="G30" s="133">
        <v>-125664711</v>
      </c>
      <c r="H30" s="146">
        <f>I30+J30</f>
        <v>883200000</v>
      </c>
      <c r="I30" s="147">
        <f>E30+G30</f>
        <v>883200000</v>
      </c>
      <c r="J30" s="131"/>
      <c r="K30" s="131"/>
      <c r="L30" s="131"/>
      <c r="M30" s="131"/>
      <c r="N30" s="131"/>
      <c r="O30" s="217"/>
      <c r="P30" s="217"/>
      <c r="Q30" s="217"/>
      <c r="R30" s="221"/>
      <c r="S30" s="222"/>
      <c r="T30" s="213"/>
      <c r="U30" s="214"/>
      <c r="V30" s="214"/>
      <c r="W30" s="213"/>
      <c r="X30" s="214"/>
      <c r="Y30" s="134"/>
      <c r="Z30" s="134"/>
      <c r="AA30" s="134"/>
      <c r="AB30" s="115" t="s">
        <v>64</v>
      </c>
      <c r="AC30" s="115" t="s">
        <v>106</v>
      </c>
      <c r="AD30" s="115" t="s">
        <v>124</v>
      </c>
      <c r="AE30" s="125"/>
    </row>
    <row r="31" spans="1:31" s="138" customFormat="1" ht="24.75" customHeight="1" x14ac:dyDescent="0.2">
      <c r="A31" s="119" t="s">
        <v>75</v>
      </c>
      <c r="B31" s="119" t="s">
        <v>20</v>
      </c>
      <c r="C31" s="126"/>
      <c r="D31" s="126">
        <f>D32</f>
        <v>32000000</v>
      </c>
      <c r="E31" s="126">
        <f t="shared" ref="E31:J31" si="27">E32</f>
        <v>30000000</v>
      </c>
      <c r="F31" s="126">
        <f t="shared" si="27"/>
        <v>2000000</v>
      </c>
      <c r="G31" s="126">
        <f t="shared" si="27"/>
        <v>0</v>
      </c>
      <c r="H31" s="126">
        <f t="shared" si="27"/>
        <v>32000000</v>
      </c>
      <c r="I31" s="126">
        <f t="shared" si="27"/>
        <v>30000000</v>
      </c>
      <c r="J31" s="126">
        <f t="shared" si="27"/>
        <v>2000000</v>
      </c>
      <c r="K31" s="126"/>
      <c r="L31" s="126"/>
      <c r="M31" s="126"/>
      <c r="N31" s="126"/>
      <c r="O31" s="119" t="s">
        <v>54</v>
      </c>
      <c r="P31" s="119" t="s">
        <v>20</v>
      </c>
      <c r="Q31" s="120"/>
      <c r="R31" s="126">
        <f>R32</f>
        <v>32000000</v>
      </c>
      <c r="S31" s="126">
        <f t="shared" ref="S31:X31" si="28">S32</f>
        <v>30000000</v>
      </c>
      <c r="T31" s="126">
        <f t="shared" si="28"/>
        <v>2000000</v>
      </c>
      <c r="U31" s="126">
        <f t="shared" si="28"/>
        <v>0</v>
      </c>
      <c r="V31" s="126"/>
      <c r="W31" s="126"/>
      <c r="X31" s="126">
        <f t="shared" si="28"/>
        <v>32000000</v>
      </c>
      <c r="Y31" s="126"/>
      <c r="Z31" s="126"/>
      <c r="AA31" s="126"/>
      <c r="AB31" s="144"/>
      <c r="AC31" s="144"/>
      <c r="AE31" s="125"/>
    </row>
    <row r="32" spans="1:31" ht="39" customHeight="1" x14ac:dyDescent="0.2">
      <c r="A32" s="131">
        <v>1</v>
      </c>
      <c r="B32" s="139" t="s">
        <v>21</v>
      </c>
      <c r="C32" s="134"/>
      <c r="D32" s="132">
        <f t="shared" si="7"/>
        <v>32000000</v>
      </c>
      <c r="E32" s="133">
        <v>30000000</v>
      </c>
      <c r="F32" s="133">
        <v>2000000</v>
      </c>
      <c r="G32" s="133"/>
      <c r="H32" s="136">
        <f t="shared" ref="H32" si="29">I32+J32</f>
        <v>32000000</v>
      </c>
      <c r="I32" s="133">
        <f t="shared" ref="I32:J32" si="30">M32+S32</f>
        <v>30000000</v>
      </c>
      <c r="J32" s="133">
        <f t="shared" si="30"/>
        <v>2000000</v>
      </c>
      <c r="K32" s="133"/>
      <c r="L32" s="133"/>
      <c r="M32" s="133"/>
      <c r="N32" s="133"/>
      <c r="O32" s="131">
        <v>1</v>
      </c>
      <c r="P32" s="131" t="s">
        <v>31</v>
      </c>
      <c r="Q32" s="131" t="s">
        <v>89</v>
      </c>
      <c r="R32" s="132">
        <v>32000000</v>
      </c>
      <c r="S32" s="133">
        <v>30000000</v>
      </c>
      <c r="T32" s="133">
        <v>2000000</v>
      </c>
      <c r="U32" s="133"/>
      <c r="V32" s="133"/>
      <c r="W32" s="133"/>
      <c r="X32" s="133">
        <f>R32-U32</f>
        <v>32000000</v>
      </c>
      <c r="Y32" s="133"/>
      <c r="Z32" s="133"/>
      <c r="AA32" s="133"/>
      <c r="AB32" s="148"/>
      <c r="AC32" s="148" t="s">
        <v>111</v>
      </c>
      <c r="AE32" s="125"/>
    </row>
    <row r="33" spans="1:32" ht="33" x14ac:dyDescent="0.2">
      <c r="A33" s="149" t="s">
        <v>50</v>
      </c>
      <c r="B33" s="136" t="s">
        <v>37</v>
      </c>
      <c r="C33" s="140"/>
      <c r="D33" s="150">
        <f>D34+D39+D36</f>
        <v>731992530</v>
      </c>
      <c r="E33" s="150">
        <f t="shared" ref="E33:J33" si="31">E34+E39+E36</f>
        <v>714992530</v>
      </c>
      <c r="F33" s="150">
        <f t="shared" si="31"/>
        <v>17000000</v>
      </c>
      <c r="G33" s="150">
        <f t="shared" si="31"/>
        <v>0</v>
      </c>
      <c r="H33" s="150">
        <f t="shared" si="31"/>
        <v>731992530</v>
      </c>
      <c r="I33" s="150">
        <f t="shared" si="31"/>
        <v>714992530</v>
      </c>
      <c r="J33" s="150">
        <f t="shared" si="31"/>
        <v>17000000</v>
      </c>
      <c r="K33" s="150"/>
      <c r="L33" s="150"/>
      <c r="M33" s="150"/>
      <c r="N33" s="150"/>
      <c r="O33" s="149" t="s">
        <v>50</v>
      </c>
      <c r="P33" s="215" t="s">
        <v>37</v>
      </c>
      <c r="Q33" s="216"/>
      <c r="R33" s="150">
        <f>R34+R39+R36</f>
        <v>731992530</v>
      </c>
      <c r="S33" s="150">
        <f t="shared" ref="S33:W33" si="32">S34+S39+S36</f>
        <v>714992530</v>
      </c>
      <c r="T33" s="150">
        <f t="shared" si="32"/>
        <v>17000000</v>
      </c>
      <c r="U33" s="150">
        <f t="shared" si="32"/>
        <v>0</v>
      </c>
      <c r="V33" s="150">
        <f t="shared" si="32"/>
        <v>0</v>
      </c>
      <c r="W33" s="150">
        <f t="shared" si="32"/>
        <v>0</v>
      </c>
      <c r="X33" s="150">
        <f>X34+X39+X36</f>
        <v>731992530</v>
      </c>
      <c r="Y33" s="150"/>
      <c r="Z33" s="150"/>
      <c r="AA33" s="150"/>
      <c r="AB33" s="151"/>
      <c r="AC33" s="151"/>
      <c r="AE33" s="125"/>
    </row>
    <row r="34" spans="1:32" ht="30" customHeight="1" x14ac:dyDescent="0.2">
      <c r="A34" s="120" t="s">
        <v>5</v>
      </c>
      <c r="B34" s="119" t="s">
        <v>36</v>
      </c>
      <c r="C34" s="140"/>
      <c r="D34" s="149">
        <f>D35</f>
        <v>620089800</v>
      </c>
      <c r="E34" s="149">
        <f t="shared" ref="E34:F34" si="33">E35</f>
        <v>603089800</v>
      </c>
      <c r="F34" s="149">
        <f t="shared" si="33"/>
        <v>17000000</v>
      </c>
      <c r="G34" s="149"/>
      <c r="H34" s="136">
        <f t="shared" ref="H34:H35" si="34">I34+J34</f>
        <v>620089800</v>
      </c>
      <c r="I34" s="133">
        <f t="shared" ref="I34:J35" si="35">M34+S34</f>
        <v>603089800</v>
      </c>
      <c r="J34" s="133">
        <f t="shared" si="35"/>
        <v>17000000</v>
      </c>
      <c r="K34" s="149"/>
      <c r="L34" s="149"/>
      <c r="M34" s="149"/>
      <c r="N34" s="149"/>
      <c r="O34" s="120" t="s">
        <v>5</v>
      </c>
      <c r="P34" s="119" t="s">
        <v>42</v>
      </c>
      <c r="Q34" s="140"/>
      <c r="R34" s="149">
        <f t="shared" ref="R34:X34" si="36">R35</f>
        <v>620089800</v>
      </c>
      <c r="S34" s="149">
        <f t="shared" si="36"/>
        <v>603089800</v>
      </c>
      <c r="T34" s="149">
        <f t="shared" si="36"/>
        <v>17000000</v>
      </c>
      <c r="U34" s="149">
        <f t="shared" si="36"/>
        <v>0</v>
      </c>
      <c r="V34" s="149">
        <f t="shared" si="36"/>
        <v>0</v>
      </c>
      <c r="W34" s="149">
        <f t="shared" si="36"/>
        <v>0</v>
      </c>
      <c r="X34" s="149">
        <f t="shared" si="36"/>
        <v>620089800</v>
      </c>
      <c r="Y34" s="149"/>
      <c r="Z34" s="149"/>
      <c r="AA34" s="149"/>
      <c r="AB34" s="152"/>
      <c r="AC34" s="152"/>
      <c r="AE34" s="125"/>
    </row>
    <row r="35" spans="1:32" ht="51.75" customHeight="1" x14ac:dyDescent="0.2">
      <c r="A35" s="153">
        <v>1</v>
      </c>
      <c r="B35" s="137" t="s">
        <v>38</v>
      </c>
      <c r="C35" s="140"/>
      <c r="D35" s="153">
        <f>E35+F35</f>
        <v>620089800</v>
      </c>
      <c r="E35" s="153">
        <v>603089800</v>
      </c>
      <c r="F35" s="153">
        <v>17000000</v>
      </c>
      <c r="G35" s="153"/>
      <c r="H35" s="136">
        <f t="shared" si="34"/>
        <v>620089800</v>
      </c>
      <c r="I35" s="133">
        <f t="shared" si="35"/>
        <v>603089800</v>
      </c>
      <c r="J35" s="133">
        <f t="shared" si="35"/>
        <v>17000000</v>
      </c>
      <c r="K35" s="153"/>
      <c r="L35" s="153"/>
      <c r="M35" s="153"/>
      <c r="N35" s="153"/>
      <c r="O35" s="140">
        <v>1</v>
      </c>
      <c r="P35" s="154" t="s">
        <v>31</v>
      </c>
      <c r="Q35" s="133" t="s">
        <v>45</v>
      </c>
      <c r="R35" s="153">
        <f>S35+T35</f>
        <v>620089800</v>
      </c>
      <c r="S35" s="133">
        <f>E35</f>
        <v>603089800</v>
      </c>
      <c r="T35" s="133">
        <f>F35</f>
        <v>17000000</v>
      </c>
      <c r="U35" s="133"/>
      <c r="V35" s="133"/>
      <c r="W35" s="133"/>
      <c r="X35" s="133">
        <f>R35-U35</f>
        <v>620089800</v>
      </c>
      <c r="Y35" s="133"/>
      <c r="Z35" s="133"/>
      <c r="AA35" s="133"/>
      <c r="AB35" s="148" t="s">
        <v>66</v>
      </c>
      <c r="AC35" s="125" t="s">
        <v>71</v>
      </c>
      <c r="AE35" s="125"/>
    </row>
    <row r="36" spans="1:32" ht="65.099999999999994" customHeight="1" x14ac:dyDescent="0.2">
      <c r="A36" s="149" t="s">
        <v>7</v>
      </c>
      <c r="B36" s="119" t="s">
        <v>36</v>
      </c>
      <c r="C36" s="140"/>
      <c r="D36" s="149">
        <f>D37+D38</f>
        <v>54958730</v>
      </c>
      <c r="E36" s="149">
        <f t="shared" ref="E36:J36" si="37">E37+E38</f>
        <v>54958730</v>
      </c>
      <c r="F36" s="149">
        <f t="shared" si="37"/>
        <v>0</v>
      </c>
      <c r="G36" s="149">
        <f t="shared" si="37"/>
        <v>0</v>
      </c>
      <c r="H36" s="149">
        <f t="shared" si="37"/>
        <v>54958730</v>
      </c>
      <c r="I36" s="149">
        <f t="shared" si="37"/>
        <v>54958730</v>
      </c>
      <c r="J36" s="149">
        <f t="shared" si="37"/>
        <v>0</v>
      </c>
      <c r="K36" s="149"/>
      <c r="L36" s="149"/>
      <c r="M36" s="149"/>
      <c r="N36" s="149"/>
      <c r="O36" s="149" t="s">
        <v>7</v>
      </c>
      <c r="P36" s="119" t="s">
        <v>35</v>
      </c>
      <c r="Q36" s="133"/>
      <c r="R36" s="149">
        <f>R37+R38</f>
        <v>54958730</v>
      </c>
      <c r="S36" s="149">
        <f t="shared" ref="S36:X36" si="38">S37+S38</f>
        <v>54958730</v>
      </c>
      <c r="T36" s="149">
        <f t="shared" si="38"/>
        <v>0</v>
      </c>
      <c r="U36" s="149">
        <f t="shared" si="38"/>
        <v>0</v>
      </c>
      <c r="V36" s="149">
        <f t="shared" si="38"/>
        <v>0</v>
      </c>
      <c r="W36" s="149">
        <f t="shared" si="38"/>
        <v>0</v>
      </c>
      <c r="X36" s="149">
        <f t="shared" si="38"/>
        <v>54958730</v>
      </c>
      <c r="Y36" s="133"/>
      <c r="Z36" s="133"/>
      <c r="AA36" s="133"/>
      <c r="AB36" s="155"/>
      <c r="AC36" s="155"/>
      <c r="AE36" s="125"/>
    </row>
    <row r="37" spans="1:32" ht="48" customHeight="1" x14ac:dyDescent="0.2">
      <c r="A37" s="153">
        <v>1</v>
      </c>
      <c r="B37" s="139" t="s">
        <v>40</v>
      </c>
      <c r="C37" s="140"/>
      <c r="D37" s="153">
        <f t="shared" ref="D37:D38" si="39">E37+F37</f>
        <v>27316380</v>
      </c>
      <c r="E37" s="153">
        <v>27316380</v>
      </c>
      <c r="F37" s="153"/>
      <c r="G37" s="153"/>
      <c r="H37" s="136">
        <f t="shared" ref="H37:H38" si="40">I37+J37</f>
        <v>27316380</v>
      </c>
      <c r="I37" s="133">
        <f t="shared" ref="I37:J38" si="41">M37+S37</f>
        <v>27316380</v>
      </c>
      <c r="J37" s="133">
        <f t="shared" si="41"/>
        <v>0</v>
      </c>
      <c r="K37" s="153"/>
      <c r="L37" s="153"/>
      <c r="M37" s="153"/>
      <c r="N37" s="153"/>
      <c r="O37" s="140">
        <v>1</v>
      </c>
      <c r="P37" s="217" t="s">
        <v>31</v>
      </c>
      <c r="Q37" s="133" t="s">
        <v>46</v>
      </c>
      <c r="R37" s="153">
        <f t="shared" ref="R37:R40" si="42">S37+T37</f>
        <v>27316380</v>
      </c>
      <c r="S37" s="133">
        <f>E37</f>
        <v>27316380</v>
      </c>
      <c r="T37" s="133">
        <f>F37</f>
        <v>0</v>
      </c>
      <c r="U37" s="133"/>
      <c r="V37" s="133"/>
      <c r="W37" s="133"/>
      <c r="X37" s="133">
        <f t="shared" ref="X37:X38" si="43">R37-U37</f>
        <v>27316380</v>
      </c>
      <c r="Y37" s="133"/>
      <c r="Z37" s="133"/>
      <c r="AA37" s="133"/>
      <c r="AB37" s="148" t="s">
        <v>67</v>
      </c>
      <c r="AC37" s="156" t="s">
        <v>109</v>
      </c>
      <c r="AE37" s="125"/>
    </row>
    <row r="38" spans="1:32" ht="54.75" customHeight="1" x14ac:dyDescent="0.2">
      <c r="A38" s="153">
        <v>2</v>
      </c>
      <c r="B38" s="139" t="s">
        <v>41</v>
      </c>
      <c r="C38" s="140"/>
      <c r="D38" s="153">
        <f t="shared" si="39"/>
        <v>27642350</v>
      </c>
      <c r="E38" s="153">
        <v>27642350</v>
      </c>
      <c r="F38" s="153"/>
      <c r="G38" s="153"/>
      <c r="H38" s="136">
        <f t="shared" si="40"/>
        <v>27642350</v>
      </c>
      <c r="I38" s="133">
        <f t="shared" si="41"/>
        <v>27642350</v>
      </c>
      <c r="J38" s="133">
        <f t="shared" si="41"/>
        <v>0</v>
      </c>
      <c r="K38" s="153"/>
      <c r="L38" s="153"/>
      <c r="M38" s="153"/>
      <c r="N38" s="153"/>
      <c r="O38" s="140">
        <v>2</v>
      </c>
      <c r="P38" s="217"/>
      <c r="Q38" s="133" t="s">
        <v>47</v>
      </c>
      <c r="R38" s="153">
        <f t="shared" si="42"/>
        <v>27642350</v>
      </c>
      <c r="S38" s="133">
        <f>E38</f>
        <v>27642350</v>
      </c>
      <c r="T38" s="133">
        <f>F38</f>
        <v>0</v>
      </c>
      <c r="U38" s="133"/>
      <c r="V38" s="133"/>
      <c r="W38" s="133"/>
      <c r="X38" s="133">
        <f t="shared" si="43"/>
        <v>27642350</v>
      </c>
      <c r="Y38" s="133"/>
      <c r="Z38" s="133"/>
      <c r="AA38" s="133"/>
      <c r="AB38" s="148" t="s">
        <v>68</v>
      </c>
      <c r="AC38" s="156" t="s">
        <v>110</v>
      </c>
      <c r="AE38" s="125"/>
    </row>
    <row r="39" spans="1:32" s="138" customFormat="1" ht="39" customHeight="1" x14ac:dyDescent="0.2">
      <c r="A39" s="120" t="s">
        <v>13</v>
      </c>
      <c r="B39" s="120" t="s">
        <v>42</v>
      </c>
      <c r="C39" s="120"/>
      <c r="D39" s="150">
        <f>D40</f>
        <v>56944000</v>
      </c>
      <c r="E39" s="150">
        <f t="shared" ref="E39:J39" si="44">E40</f>
        <v>56944000</v>
      </c>
      <c r="F39" s="150">
        <f t="shared" si="44"/>
        <v>0</v>
      </c>
      <c r="G39" s="150">
        <f t="shared" si="44"/>
        <v>0</v>
      </c>
      <c r="H39" s="150">
        <f t="shared" si="44"/>
        <v>56944000</v>
      </c>
      <c r="I39" s="150">
        <f t="shared" si="44"/>
        <v>56944000</v>
      </c>
      <c r="J39" s="150">
        <f t="shared" si="44"/>
        <v>0</v>
      </c>
      <c r="K39" s="150"/>
      <c r="L39" s="150"/>
      <c r="M39" s="150"/>
      <c r="N39" s="150"/>
      <c r="O39" s="120" t="s">
        <v>13</v>
      </c>
      <c r="P39" s="119" t="s">
        <v>42</v>
      </c>
      <c r="Q39" s="120"/>
      <c r="R39" s="149">
        <f>S39+T39</f>
        <v>56944000</v>
      </c>
      <c r="S39" s="136">
        <f>S40</f>
        <v>56944000</v>
      </c>
      <c r="T39" s="136">
        <f t="shared" ref="T39:X39" si="45">T40</f>
        <v>0</v>
      </c>
      <c r="U39" s="136">
        <f t="shared" si="45"/>
        <v>0</v>
      </c>
      <c r="V39" s="136"/>
      <c r="W39" s="136"/>
      <c r="X39" s="136">
        <f t="shared" si="45"/>
        <v>56944000</v>
      </c>
      <c r="Y39" s="136"/>
      <c r="Z39" s="136"/>
      <c r="AA39" s="136"/>
      <c r="AB39" s="157"/>
      <c r="AC39" s="157"/>
      <c r="AE39" s="125"/>
    </row>
    <row r="40" spans="1:32" ht="30.75" customHeight="1" x14ac:dyDescent="0.2">
      <c r="A40" s="153">
        <v>1</v>
      </c>
      <c r="B40" s="137" t="s">
        <v>39</v>
      </c>
      <c r="C40" s="140"/>
      <c r="D40" s="153">
        <f>E40+F40</f>
        <v>56944000</v>
      </c>
      <c r="E40" s="153">
        <v>56944000</v>
      </c>
      <c r="F40" s="153"/>
      <c r="G40" s="153"/>
      <c r="H40" s="136">
        <f t="shared" ref="H40" si="46">I40+J40</f>
        <v>56944000</v>
      </c>
      <c r="I40" s="133">
        <f t="shared" ref="I40:J40" si="47">M40+S40</f>
        <v>56944000</v>
      </c>
      <c r="J40" s="133">
        <f t="shared" si="47"/>
        <v>0</v>
      </c>
      <c r="K40" s="153"/>
      <c r="L40" s="153"/>
      <c r="M40" s="153"/>
      <c r="N40" s="153"/>
      <c r="O40" s="140">
        <v>1</v>
      </c>
      <c r="P40" s="131" t="s">
        <v>31</v>
      </c>
      <c r="Q40" s="133" t="s">
        <v>44</v>
      </c>
      <c r="R40" s="153">
        <f t="shared" si="42"/>
        <v>56944000</v>
      </c>
      <c r="S40" s="133">
        <f>E40</f>
        <v>56944000</v>
      </c>
      <c r="T40" s="133">
        <f>F40</f>
        <v>0</v>
      </c>
      <c r="U40" s="133"/>
      <c r="V40" s="133"/>
      <c r="W40" s="133"/>
      <c r="X40" s="133">
        <f>S40-U40</f>
        <v>56944000</v>
      </c>
      <c r="Y40" s="133"/>
      <c r="Z40" s="133"/>
      <c r="AA40" s="133"/>
      <c r="AB40" s="148" t="s">
        <v>65</v>
      </c>
      <c r="AC40" s="156" t="s">
        <v>108</v>
      </c>
      <c r="AE40" s="125"/>
    </row>
    <row r="41" spans="1:32" ht="47.45" customHeight="1" x14ac:dyDescent="0.2">
      <c r="A41" s="149" t="s">
        <v>51</v>
      </c>
      <c r="B41" s="136" t="s">
        <v>48</v>
      </c>
      <c r="C41" s="140"/>
      <c r="D41" s="150">
        <f>D42</f>
        <v>220000000</v>
      </c>
      <c r="E41" s="150">
        <f t="shared" ref="E41:X42" si="48">E42</f>
        <v>210000000</v>
      </c>
      <c r="F41" s="150">
        <f t="shared" si="48"/>
        <v>10000000</v>
      </c>
      <c r="G41" s="150">
        <f t="shared" si="48"/>
        <v>0</v>
      </c>
      <c r="H41" s="150">
        <f t="shared" si="48"/>
        <v>220000000</v>
      </c>
      <c r="I41" s="150">
        <f t="shared" si="48"/>
        <v>210000000</v>
      </c>
      <c r="J41" s="150">
        <f t="shared" si="48"/>
        <v>10000000</v>
      </c>
      <c r="K41" s="150"/>
      <c r="L41" s="150"/>
      <c r="M41" s="150"/>
      <c r="N41" s="150"/>
      <c r="O41" s="149" t="s">
        <v>51</v>
      </c>
      <c r="P41" s="136" t="s">
        <v>48</v>
      </c>
      <c r="Q41" s="150">
        <f t="shared" si="48"/>
        <v>0</v>
      </c>
      <c r="R41" s="150">
        <f t="shared" si="48"/>
        <v>220000000</v>
      </c>
      <c r="S41" s="150">
        <f t="shared" si="48"/>
        <v>210000000</v>
      </c>
      <c r="T41" s="150">
        <f t="shared" si="48"/>
        <v>10000000</v>
      </c>
      <c r="U41" s="150">
        <f t="shared" si="48"/>
        <v>0</v>
      </c>
      <c r="V41" s="150"/>
      <c r="W41" s="150"/>
      <c r="X41" s="150">
        <f t="shared" si="48"/>
        <v>220000000</v>
      </c>
      <c r="Y41" s="150"/>
      <c r="Z41" s="150"/>
      <c r="AA41" s="150"/>
      <c r="AB41" s="151"/>
      <c r="AC41" s="151"/>
      <c r="AE41" s="125"/>
    </row>
    <row r="42" spans="1:32" ht="32.1" customHeight="1" x14ac:dyDescent="0.2">
      <c r="A42" s="120" t="s">
        <v>5</v>
      </c>
      <c r="B42" s="119" t="s">
        <v>8</v>
      </c>
      <c r="C42" s="140"/>
      <c r="D42" s="158">
        <f>D43</f>
        <v>220000000</v>
      </c>
      <c r="E42" s="158">
        <f t="shared" si="48"/>
        <v>210000000</v>
      </c>
      <c r="F42" s="158">
        <f>F43</f>
        <v>10000000</v>
      </c>
      <c r="G42" s="158">
        <f t="shared" si="48"/>
        <v>0</v>
      </c>
      <c r="H42" s="150">
        <f t="shared" si="48"/>
        <v>220000000</v>
      </c>
      <c r="I42" s="158">
        <f t="shared" si="48"/>
        <v>210000000</v>
      </c>
      <c r="J42" s="158">
        <f t="shared" si="48"/>
        <v>10000000</v>
      </c>
      <c r="K42" s="158"/>
      <c r="L42" s="158"/>
      <c r="M42" s="158"/>
      <c r="N42" s="158"/>
      <c r="O42" s="120" t="s">
        <v>5</v>
      </c>
      <c r="P42" s="119" t="s">
        <v>8</v>
      </c>
      <c r="Q42" s="158"/>
      <c r="R42" s="158">
        <f t="shared" si="48"/>
        <v>220000000</v>
      </c>
      <c r="S42" s="158">
        <f t="shared" si="48"/>
        <v>210000000</v>
      </c>
      <c r="T42" s="158">
        <f t="shared" si="48"/>
        <v>10000000</v>
      </c>
      <c r="U42" s="158"/>
      <c r="V42" s="158"/>
      <c r="W42" s="158"/>
      <c r="X42" s="158">
        <f>R42-U42</f>
        <v>220000000</v>
      </c>
      <c r="Y42" s="158"/>
      <c r="Z42" s="158"/>
      <c r="AA42" s="158"/>
      <c r="AB42" s="156"/>
      <c r="AC42" s="156"/>
      <c r="AE42" s="125"/>
    </row>
    <row r="43" spans="1:32" ht="41.25" customHeight="1" x14ac:dyDescent="0.2">
      <c r="A43" s="153">
        <v>1</v>
      </c>
      <c r="B43" s="159" t="s">
        <v>55</v>
      </c>
      <c r="C43" s="140"/>
      <c r="D43" s="153">
        <f>E43+F43</f>
        <v>220000000</v>
      </c>
      <c r="E43" s="153">
        <v>210000000</v>
      </c>
      <c r="F43" s="153">
        <v>10000000</v>
      </c>
      <c r="G43" s="153"/>
      <c r="H43" s="136">
        <f t="shared" ref="H43" si="49">I43+J43</f>
        <v>220000000</v>
      </c>
      <c r="I43" s="133">
        <f t="shared" ref="I43:J43" si="50">M43+S43</f>
        <v>210000000</v>
      </c>
      <c r="J43" s="133">
        <f t="shared" si="50"/>
        <v>10000000</v>
      </c>
      <c r="K43" s="153"/>
      <c r="L43" s="153"/>
      <c r="M43" s="153"/>
      <c r="N43" s="153"/>
      <c r="O43" s="140">
        <v>1</v>
      </c>
      <c r="P43" s="131" t="s">
        <v>31</v>
      </c>
      <c r="Q43" s="133" t="s">
        <v>49</v>
      </c>
      <c r="R43" s="153">
        <f t="shared" ref="R43" si="51">S43+T43</f>
        <v>220000000</v>
      </c>
      <c r="S43" s="133">
        <f>E43</f>
        <v>210000000</v>
      </c>
      <c r="T43" s="133">
        <f>F43</f>
        <v>10000000</v>
      </c>
      <c r="U43" s="133"/>
      <c r="V43" s="133"/>
      <c r="W43" s="133"/>
      <c r="X43" s="158">
        <f t="shared" ref="X43" si="52">R43-U43</f>
        <v>220000000</v>
      </c>
      <c r="Y43" s="158"/>
      <c r="Z43" s="158"/>
      <c r="AA43" s="158"/>
      <c r="AB43" s="148" t="s">
        <v>107</v>
      </c>
      <c r="AC43" s="156" t="s">
        <v>77</v>
      </c>
      <c r="AE43" s="125"/>
    </row>
    <row r="44" spans="1:32" ht="24.75" customHeight="1" x14ac:dyDescent="0.2">
      <c r="A44" s="140"/>
      <c r="B44" s="120" t="s">
        <v>52</v>
      </c>
      <c r="C44" s="140"/>
      <c r="D44" s="150">
        <f t="shared" ref="D44:M44" si="53">D10+D33+D41</f>
        <v>3777503008</v>
      </c>
      <c r="E44" s="150">
        <f t="shared" si="53"/>
        <v>3679503008</v>
      </c>
      <c r="F44" s="150">
        <f t="shared" si="53"/>
        <v>98000000</v>
      </c>
      <c r="G44" s="150">
        <f t="shared" si="53"/>
        <v>0</v>
      </c>
      <c r="H44" s="150">
        <f t="shared" si="53"/>
        <v>4127503008</v>
      </c>
      <c r="I44" s="150">
        <f t="shared" si="53"/>
        <v>4029503008</v>
      </c>
      <c r="J44" s="150">
        <f t="shared" si="53"/>
        <v>98000000</v>
      </c>
      <c r="K44" s="150">
        <f t="shared" si="53"/>
        <v>0</v>
      </c>
      <c r="L44" s="150">
        <f t="shared" si="53"/>
        <v>516577258</v>
      </c>
      <c r="M44" s="150">
        <f t="shared" si="53"/>
        <v>516577258</v>
      </c>
      <c r="N44" s="150"/>
      <c r="O44" s="140"/>
      <c r="P44" s="218" t="s">
        <v>52</v>
      </c>
      <c r="Q44" s="218"/>
      <c r="R44" s="150">
        <f>R10+R33+R41</f>
        <v>3530925750</v>
      </c>
      <c r="S44" s="150">
        <f t="shared" ref="S44:AA44" si="54">S10+S33+S41</f>
        <v>3432925750</v>
      </c>
      <c r="T44" s="150">
        <f t="shared" si="54"/>
        <v>98000000</v>
      </c>
      <c r="U44" s="150">
        <f t="shared" si="54"/>
        <v>46577258</v>
      </c>
      <c r="V44" s="150">
        <f t="shared" si="54"/>
        <v>46577258</v>
      </c>
      <c r="W44" s="150">
        <f t="shared" si="54"/>
        <v>0</v>
      </c>
      <c r="X44" s="150">
        <f t="shared" si="54"/>
        <v>3732298521</v>
      </c>
      <c r="Y44" s="150">
        <f t="shared" si="54"/>
        <v>0</v>
      </c>
      <c r="Z44" s="150">
        <f t="shared" si="54"/>
        <v>0</v>
      </c>
      <c r="AA44" s="150">
        <f t="shared" si="54"/>
        <v>0</v>
      </c>
      <c r="AB44" s="151"/>
      <c r="AC44" s="151"/>
      <c r="AE44" s="125"/>
      <c r="AF44" s="156">
        <f>'II.von 2025 phan bs theo chế cũ'!G13+'III 2025 phan theo co che moi N'!R44</f>
        <v>3530925750</v>
      </c>
    </row>
    <row r="45" spans="1:32" x14ac:dyDescent="0.2">
      <c r="H45" s="156">
        <f>D44-H44</f>
        <v>-350000000</v>
      </c>
      <c r="R45" s="156"/>
      <c r="AC45" s="156">
        <f>R44+L44</f>
        <v>4047503008</v>
      </c>
    </row>
    <row r="46" spans="1:32" x14ac:dyDescent="0.25">
      <c r="M46" s="156">
        <f>R44+270000000</f>
        <v>3800925750</v>
      </c>
      <c r="O46" s="160" t="s">
        <v>90</v>
      </c>
      <c r="P46" s="161"/>
      <c r="R46" s="156"/>
      <c r="AC46" s="156">
        <f>AC45-D44</f>
        <v>270000000</v>
      </c>
    </row>
    <row r="47" spans="1:32" ht="17.25" x14ac:dyDescent="0.25">
      <c r="D47" s="160" t="s">
        <v>90</v>
      </c>
      <c r="E47" s="161"/>
      <c r="O47" s="162" t="s">
        <v>23</v>
      </c>
      <c r="P47" s="161"/>
      <c r="R47" s="156"/>
      <c r="AC47" s="115">
        <f>'von 2025 giai ngan'!R43</f>
        <v>3260925750</v>
      </c>
    </row>
    <row r="48" spans="1:32" ht="17.25" x14ac:dyDescent="0.25">
      <c r="D48" s="162" t="s">
        <v>23</v>
      </c>
      <c r="E48" s="161"/>
      <c r="O48" s="155" t="s">
        <v>112</v>
      </c>
      <c r="P48" s="161"/>
      <c r="AC48" s="156">
        <f>R44-AC47</f>
        <v>270000000</v>
      </c>
    </row>
    <row r="49" spans="2:27" x14ac:dyDescent="0.25">
      <c r="D49" s="155" t="s">
        <v>112</v>
      </c>
      <c r="E49" s="161"/>
      <c r="O49" s="155" t="s">
        <v>91</v>
      </c>
      <c r="P49" s="161"/>
    </row>
    <row r="50" spans="2:27" x14ac:dyDescent="0.25">
      <c r="B50" s="163"/>
      <c r="D50" s="155" t="s">
        <v>91</v>
      </c>
      <c r="E50" s="161"/>
      <c r="O50" s="155" t="s">
        <v>92</v>
      </c>
      <c r="P50" s="161"/>
    </row>
    <row r="51" spans="2:27" x14ac:dyDescent="0.25">
      <c r="D51" s="155" t="s">
        <v>92</v>
      </c>
      <c r="E51" s="161"/>
      <c r="O51" s="164" t="s">
        <v>93</v>
      </c>
      <c r="P51" s="164"/>
    </row>
    <row r="52" spans="2:27" x14ac:dyDescent="0.25">
      <c r="D52" s="164" t="s">
        <v>93</v>
      </c>
      <c r="E52" s="164"/>
      <c r="O52" s="155" t="s">
        <v>135</v>
      </c>
      <c r="P52" s="161"/>
    </row>
    <row r="53" spans="2:27" x14ac:dyDescent="0.25">
      <c r="D53" s="155" t="s">
        <v>94</v>
      </c>
      <c r="E53" s="161"/>
      <c r="O53" s="155" t="s">
        <v>95</v>
      </c>
      <c r="P53" s="161"/>
    </row>
    <row r="54" spans="2:27" ht="35.25" customHeight="1" x14ac:dyDescent="0.25">
      <c r="D54" s="155" t="s">
        <v>95</v>
      </c>
      <c r="E54" s="161"/>
      <c r="O54" s="212" t="s">
        <v>96</v>
      </c>
      <c r="P54" s="212"/>
      <c r="Q54" s="212"/>
      <c r="R54" s="212"/>
      <c r="S54" s="212"/>
      <c r="T54" s="212"/>
      <c r="U54" s="212"/>
      <c r="V54" s="212"/>
      <c r="W54" s="212"/>
      <c r="X54" s="212"/>
      <c r="Y54" s="212"/>
      <c r="Z54" s="212"/>
      <c r="AA54" s="212"/>
    </row>
    <row r="55" spans="2:27" ht="22.35" customHeight="1" x14ac:dyDescent="0.25">
      <c r="D55" s="155" t="s">
        <v>96</v>
      </c>
      <c r="E55" s="161"/>
      <c r="O55" s="155" t="s">
        <v>97</v>
      </c>
      <c r="P55" s="161"/>
    </row>
    <row r="56" spans="2:27" x14ac:dyDescent="0.25">
      <c r="D56" s="155" t="s">
        <v>97</v>
      </c>
      <c r="E56" s="161"/>
      <c r="O56" s="155" t="s">
        <v>98</v>
      </c>
      <c r="P56" s="161"/>
    </row>
    <row r="57" spans="2:27" x14ac:dyDescent="0.25">
      <c r="D57" s="155" t="s">
        <v>98</v>
      </c>
      <c r="E57" s="161"/>
      <c r="O57" s="155" t="s">
        <v>99</v>
      </c>
      <c r="P57" s="161"/>
    </row>
    <row r="58" spans="2:27" ht="17.25" x14ac:dyDescent="0.25">
      <c r="D58" s="155" t="s">
        <v>99</v>
      </c>
      <c r="E58" s="161"/>
      <c r="O58" s="162" t="s">
        <v>22</v>
      </c>
      <c r="P58" s="161"/>
    </row>
    <row r="59" spans="2:27" ht="17.25" x14ac:dyDescent="0.25">
      <c r="D59" s="162" t="s">
        <v>22</v>
      </c>
      <c r="E59" s="161"/>
      <c r="O59" s="155" t="s">
        <v>100</v>
      </c>
      <c r="P59" s="161"/>
    </row>
    <row r="60" spans="2:27" x14ac:dyDescent="0.25">
      <c r="D60" s="155" t="s">
        <v>100</v>
      </c>
      <c r="E60" s="161"/>
      <c r="O60" s="155" t="s">
        <v>113</v>
      </c>
      <c r="P60" s="161"/>
    </row>
    <row r="61" spans="2:27" x14ac:dyDescent="0.25">
      <c r="D61" s="155" t="s">
        <v>113</v>
      </c>
      <c r="E61" s="161"/>
      <c r="O61" s="155" t="s">
        <v>101</v>
      </c>
      <c r="P61" s="161"/>
    </row>
    <row r="62" spans="2:27" x14ac:dyDescent="0.25">
      <c r="D62" s="155" t="s">
        <v>101</v>
      </c>
      <c r="E62" s="161"/>
      <c r="O62" s="155" t="s">
        <v>114</v>
      </c>
      <c r="P62" s="161"/>
    </row>
    <row r="63" spans="2:27" ht="31.5" customHeight="1" x14ac:dyDescent="0.25">
      <c r="D63" s="155" t="s">
        <v>114</v>
      </c>
      <c r="E63" s="161"/>
      <c r="O63" s="212" t="s">
        <v>102</v>
      </c>
      <c r="P63" s="212"/>
      <c r="Q63" s="212"/>
      <c r="R63" s="212"/>
      <c r="S63" s="212"/>
      <c r="T63" s="212"/>
      <c r="U63" s="212"/>
      <c r="V63" s="212"/>
      <c r="W63" s="212"/>
      <c r="X63" s="212"/>
      <c r="Y63" s="212"/>
      <c r="Z63" s="212"/>
      <c r="AA63" s="212"/>
    </row>
    <row r="64" spans="2:27" x14ac:dyDescent="0.25">
      <c r="D64" s="155" t="s">
        <v>102</v>
      </c>
      <c r="E64" s="161"/>
    </row>
  </sheetData>
  <mergeCells count="59">
    <mergeCell ref="I7:I8"/>
    <mergeCell ref="Q7:Q8"/>
    <mergeCell ref="S1:T1"/>
    <mergeCell ref="A3:T3"/>
    <mergeCell ref="A6:A8"/>
    <mergeCell ref="B6:F6"/>
    <mergeCell ref="G6:G8"/>
    <mergeCell ref="H6:H8"/>
    <mergeCell ref="I6:J6"/>
    <mergeCell ref="K6:N6"/>
    <mergeCell ref="R5:AA5"/>
    <mergeCell ref="A4:AA4"/>
    <mergeCell ref="T2:AA2"/>
    <mergeCell ref="U6:W7"/>
    <mergeCell ref="X6:Z7"/>
    <mergeCell ref="B7:B8"/>
    <mergeCell ref="D7:F7"/>
    <mergeCell ref="R7:T7"/>
    <mergeCell ref="A12:A14"/>
    <mergeCell ref="B12:B14"/>
    <mergeCell ref="D12:D14"/>
    <mergeCell ref="E12:E14"/>
    <mergeCell ref="F12:F14"/>
    <mergeCell ref="H13:H14"/>
    <mergeCell ref="I13:I14"/>
    <mergeCell ref="O6:O8"/>
    <mergeCell ref="P6:T6"/>
    <mergeCell ref="P10:Q10"/>
    <mergeCell ref="J13:J14"/>
    <mergeCell ref="J7:J8"/>
    <mergeCell ref="K7:K8"/>
    <mergeCell ref="L7:N7"/>
    <mergeCell ref="P7:P8"/>
    <mergeCell ref="O16:O20"/>
    <mergeCell ref="P16:P20"/>
    <mergeCell ref="Q16:Q20"/>
    <mergeCell ref="R16:R20"/>
    <mergeCell ref="X16:X20"/>
    <mergeCell ref="AB16:AB19"/>
    <mergeCell ref="AC16:AC20"/>
    <mergeCell ref="P27:P30"/>
    <mergeCell ref="Q27:Q30"/>
    <mergeCell ref="AA27:AA28"/>
    <mergeCell ref="W29:W30"/>
    <mergeCell ref="X29:X30"/>
    <mergeCell ref="S16:S20"/>
    <mergeCell ref="T29:T30"/>
    <mergeCell ref="U29:U30"/>
    <mergeCell ref="V29:V30"/>
    <mergeCell ref="T16:T20"/>
    <mergeCell ref="U16:U20"/>
    <mergeCell ref="O54:AA54"/>
    <mergeCell ref="O63:AA63"/>
    <mergeCell ref="P37:P38"/>
    <mergeCell ref="P44:Q44"/>
    <mergeCell ref="O29:O30"/>
    <mergeCell ref="R29:R30"/>
    <mergeCell ref="S29:S30"/>
    <mergeCell ref="P33:Q33"/>
  </mergeCells>
  <pageMargins left="0.5" right="0" top="0.49" bottom="0.2" header="0.33" footer="0.36"/>
  <pageSetup paperSize="9" scale="65" orientation="landscape" r:id="rId1"/>
  <rowBreaks count="1" manualBreakCount="1">
    <brk id="44" min="8" max="29" man="1"/>
  </rowBreaks>
  <colBreaks count="1" manualBreakCount="1">
    <brk id="2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D63"/>
  <sheetViews>
    <sheetView view="pageBreakPreview" topLeftCell="A2" zoomScale="70" zoomScaleNormal="70" zoomScaleSheetLayoutView="70" workbookViewId="0">
      <pane xSplit="6" ySplit="6" topLeftCell="G36" activePane="bottomRight" state="frozen"/>
      <selection activeCell="A2" sqref="A2"/>
      <selection pane="topRight" activeCell="G2" sqref="G2"/>
      <selection pane="bottomLeft" activeCell="A8" sqref="A8"/>
      <selection pane="bottomRight" activeCell="I45" sqref="I45"/>
    </sheetView>
  </sheetViews>
  <sheetFormatPr defaultColWidth="8.75" defaultRowHeight="15" x14ac:dyDescent="0.2"/>
  <cols>
    <col min="1" max="1" width="5.125" style="6" customWidth="1"/>
    <col min="2" max="2" width="28.875" style="6" customWidth="1"/>
    <col min="3" max="3" width="24.125" style="6" hidden="1" customWidth="1"/>
    <col min="4" max="4" width="19.75" style="6" customWidth="1"/>
    <col min="5" max="5" width="19.625" style="6" customWidth="1"/>
    <col min="6" max="6" width="12.375" style="6" customWidth="1"/>
    <col min="7" max="7" width="16.125" style="6" customWidth="1"/>
    <col min="8" max="8" width="16.875" style="6" customWidth="1"/>
    <col min="9" max="9" width="17.125" style="6" customWidth="1"/>
    <col min="10" max="10" width="12.375" style="6" customWidth="1"/>
    <col min="11" max="12" width="14.375" style="6" customWidth="1"/>
    <col min="13" max="13" width="15.125" style="6" customWidth="1"/>
    <col min="14" max="14" width="4.125" style="6" customWidth="1"/>
    <col min="15" max="15" width="5.875" style="6" customWidth="1"/>
    <col min="16" max="16" width="18.75" style="6" customWidth="1"/>
    <col min="17" max="17" width="15.875" style="6" customWidth="1"/>
    <col min="18" max="18" width="18.875" style="6" customWidth="1"/>
    <col min="19" max="19" width="17.75" style="6" bestFit="1" customWidth="1"/>
    <col min="20" max="20" width="16" style="6" bestFit="1" customWidth="1"/>
    <col min="21" max="22" width="13.125" style="6" hidden="1" customWidth="1"/>
    <col min="23" max="23" width="9" style="6" hidden="1" customWidth="1"/>
    <col min="24" max="24" width="16.875" style="6" hidden="1" customWidth="1"/>
    <col min="25" max="25" width="9.625" style="6" hidden="1" customWidth="1"/>
    <col min="26" max="26" width="9.75" style="6" hidden="1" customWidth="1"/>
    <col min="27" max="27" width="4.875" style="6" customWidth="1"/>
    <col min="28" max="28" width="31.75" style="6" hidden="1" customWidth="1"/>
    <col min="29" max="29" width="30.125" style="6" customWidth="1"/>
    <col min="30" max="30" width="13.125" style="6" bestFit="1" customWidth="1"/>
    <col min="31" max="31" width="18.125" style="6" customWidth="1"/>
    <col min="32" max="16384" width="8.75" style="6"/>
  </cols>
  <sheetData>
    <row r="1" spans="1:30" ht="18.75" hidden="1" x14ac:dyDescent="0.2">
      <c r="S1" s="244" t="s">
        <v>33</v>
      </c>
      <c r="T1" s="244"/>
      <c r="U1" s="46"/>
      <c r="V1" s="46"/>
      <c r="W1" s="46"/>
      <c r="X1" s="46"/>
      <c r="Y1" s="46"/>
      <c r="Z1" s="46"/>
      <c r="AA1" s="46"/>
      <c r="AB1" s="46"/>
      <c r="AC1" s="46"/>
    </row>
    <row r="2" spans="1:30" ht="24.6" customHeight="1" x14ac:dyDescent="0.2">
      <c r="A2" s="245" t="s">
        <v>69</v>
      </c>
      <c r="B2" s="245"/>
      <c r="C2" s="245"/>
      <c r="D2" s="245"/>
      <c r="E2" s="245"/>
      <c r="F2" s="245"/>
      <c r="G2" s="245"/>
      <c r="H2" s="245"/>
      <c r="I2" s="245"/>
      <c r="J2" s="245"/>
      <c r="K2" s="245"/>
      <c r="L2" s="245"/>
      <c r="M2" s="245"/>
      <c r="N2" s="245"/>
      <c r="O2" s="245"/>
      <c r="P2" s="245"/>
      <c r="Q2" s="245"/>
      <c r="R2" s="245"/>
      <c r="S2" s="245"/>
      <c r="T2" s="245"/>
      <c r="U2" s="47"/>
      <c r="V2" s="47"/>
      <c r="W2" s="47"/>
      <c r="X2" s="47"/>
      <c r="Y2" s="47"/>
      <c r="Z2" s="47"/>
      <c r="AA2" s="47"/>
      <c r="AB2" s="47" t="s">
        <v>117</v>
      </c>
      <c r="AC2" s="47"/>
    </row>
    <row r="3" spans="1:30" s="1" customFormat="1" ht="18.75" hidden="1" x14ac:dyDescent="0.2">
      <c r="A3" s="245"/>
      <c r="B3" s="245"/>
      <c r="C3" s="245"/>
      <c r="D3" s="245"/>
      <c r="E3" s="245"/>
      <c r="F3" s="245"/>
      <c r="G3" s="245"/>
      <c r="H3" s="245"/>
      <c r="I3" s="245"/>
      <c r="J3" s="245"/>
      <c r="K3" s="245"/>
      <c r="L3" s="245"/>
      <c r="M3" s="245"/>
      <c r="N3" s="245"/>
      <c r="O3" s="245"/>
      <c r="P3" s="245"/>
      <c r="Q3" s="245"/>
      <c r="R3" s="245"/>
      <c r="S3" s="245"/>
      <c r="T3" s="245"/>
      <c r="U3" s="47"/>
      <c r="V3" s="47"/>
      <c r="W3" s="47"/>
      <c r="X3" s="47"/>
      <c r="Y3" s="47"/>
      <c r="Z3" s="47"/>
      <c r="AA3" s="47"/>
      <c r="AB3" s="47"/>
      <c r="AC3" s="47"/>
    </row>
    <row r="4" spans="1:30" s="1" customFormat="1" x14ac:dyDescent="0.2">
      <c r="R4" s="246" t="s">
        <v>34</v>
      </c>
      <c r="S4" s="246"/>
      <c r="T4" s="246"/>
    </row>
    <row r="5" spans="1:30" ht="56.1" customHeight="1" x14ac:dyDescent="0.2">
      <c r="A5" s="247" t="s">
        <v>0</v>
      </c>
      <c r="B5" s="250" t="s">
        <v>27</v>
      </c>
      <c r="C5" s="251"/>
      <c r="D5" s="251"/>
      <c r="E5" s="251"/>
      <c r="F5" s="252"/>
      <c r="G5" s="272" t="s">
        <v>118</v>
      </c>
      <c r="H5" s="273" t="s">
        <v>29</v>
      </c>
      <c r="I5" s="250" t="s">
        <v>119</v>
      </c>
      <c r="J5" s="252"/>
      <c r="K5" s="250" t="s">
        <v>116</v>
      </c>
      <c r="L5" s="251"/>
      <c r="M5" s="251"/>
      <c r="N5" s="252"/>
      <c r="O5" s="247" t="s">
        <v>0</v>
      </c>
      <c r="P5" s="250" t="s">
        <v>115</v>
      </c>
      <c r="Q5" s="251"/>
      <c r="R5" s="251"/>
      <c r="S5" s="251"/>
      <c r="T5" s="252"/>
      <c r="U5" s="257" t="s">
        <v>63</v>
      </c>
      <c r="V5" s="258"/>
      <c r="W5" s="259"/>
      <c r="X5" s="257" t="s">
        <v>59</v>
      </c>
      <c r="Y5" s="258"/>
      <c r="Z5" s="259"/>
      <c r="AA5" s="2" t="s">
        <v>62</v>
      </c>
      <c r="AB5" s="55" t="s">
        <v>82</v>
      </c>
      <c r="AC5" s="55" t="s">
        <v>104</v>
      </c>
    </row>
    <row r="6" spans="1:30" ht="35.1" customHeight="1" x14ac:dyDescent="0.2">
      <c r="A6" s="248"/>
      <c r="B6" s="253" t="s">
        <v>1</v>
      </c>
      <c r="C6" s="8"/>
      <c r="D6" s="250" t="s">
        <v>3</v>
      </c>
      <c r="E6" s="251"/>
      <c r="F6" s="252"/>
      <c r="G6" s="272"/>
      <c r="H6" s="273"/>
      <c r="I6" s="247" t="s">
        <v>24</v>
      </c>
      <c r="J6" s="247" t="s">
        <v>25</v>
      </c>
      <c r="K6" s="253" t="s">
        <v>1</v>
      </c>
      <c r="L6" s="250" t="s">
        <v>3</v>
      </c>
      <c r="M6" s="251"/>
      <c r="N6" s="252"/>
      <c r="O6" s="248"/>
      <c r="P6" s="247" t="s">
        <v>79</v>
      </c>
      <c r="Q6" s="247" t="s">
        <v>4</v>
      </c>
      <c r="R6" s="250" t="s">
        <v>3</v>
      </c>
      <c r="S6" s="251"/>
      <c r="T6" s="252"/>
      <c r="U6" s="260"/>
      <c r="V6" s="261"/>
      <c r="W6" s="262"/>
      <c r="X6" s="260"/>
      <c r="Y6" s="261"/>
      <c r="Z6" s="262"/>
      <c r="AA6" s="2"/>
      <c r="AB6" s="55"/>
      <c r="AC6" s="55"/>
    </row>
    <row r="7" spans="1:30" s="37" customFormat="1" ht="31.5" x14ac:dyDescent="0.2">
      <c r="A7" s="249"/>
      <c r="B7" s="254"/>
      <c r="C7" s="2" t="s">
        <v>2</v>
      </c>
      <c r="D7" s="5" t="s">
        <v>29</v>
      </c>
      <c r="E7" s="2" t="s">
        <v>24</v>
      </c>
      <c r="F7" s="2" t="s">
        <v>25</v>
      </c>
      <c r="G7" s="272"/>
      <c r="H7" s="273"/>
      <c r="I7" s="249"/>
      <c r="J7" s="249"/>
      <c r="K7" s="254"/>
      <c r="L7" s="5" t="s">
        <v>29</v>
      </c>
      <c r="M7" s="2" t="s">
        <v>24</v>
      </c>
      <c r="N7" s="2" t="s">
        <v>25</v>
      </c>
      <c r="O7" s="249"/>
      <c r="P7" s="249"/>
      <c r="Q7" s="249"/>
      <c r="R7" s="9" t="s">
        <v>29</v>
      </c>
      <c r="S7" s="7" t="s">
        <v>24</v>
      </c>
      <c r="T7" s="7" t="s">
        <v>25</v>
      </c>
      <c r="U7" s="9" t="s">
        <v>29</v>
      </c>
      <c r="V7" s="2" t="s">
        <v>24</v>
      </c>
      <c r="W7" s="2" t="s">
        <v>25</v>
      </c>
      <c r="X7" s="9" t="s">
        <v>29</v>
      </c>
      <c r="Y7" s="2" t="s">
        <v>24</v>
      </c>
      <c r="Z7" s="2" t="s">
        <v>25</v>
      </c>
      <c r="AA7" s="2"/>
      <c r="AB7" s="56">
        <f>X23+U26+U27</f>
        <v>246577258</v>
      </c>
      <c r="AC7" s="55"/>
    </row>
    <row r="8" spans="1:30" s="37" customFormat="1" ht="15.75" x14ac:dyDescent="0.2">
      <c r="A8" s="2" t="s">
        <v>26</v>
      </c>
      <c r="B8" s="2" t="s">
        <v>50</v>
      </c>
      <c r="C8" s="2"/>
      <c r="D8" s="5" t="s">
        <v>120</v>
      </c>
      <c r="E8" s="2">
        <v>2</v>
      </c>
      <c r="F8" s="2">
        <v>3</v>
      </c>
      <c r="G8" s="2">
        <v>4</v>
      </c>
      <c r="H8" s="5" t="s">
        <v>121</v>
      </c>
      <c r="I8" s="2">
        <v>6</v>
      </c>
      <c r="J8" s="2">
        <v>7</v>
      </c>
      <c r="K8" s="2">
        <v>8</v>
      </c>
      <c r="L8" s="5" t="s">
        <v>122</v>
      </c>
      <c r="M8" s="2">
        <v>10</v>
      </c>
      <c r="N8" s="2">
        <v>11</v>
      </c>
      <c r="O8" s="2">
        <v>12</v>
      </c>
      <c r="P8" s="2">
        <v>13</v>
      </c>
      <c r="Q8" s="2">
        <v>14</v>
      </c>
      <c r="R8" s="5" t="s">
        <v>123</v>
      </c>
      <c r="S8" s="2">
        <v>16</v>
      </c>
      <c r="T8" s="2">
        <v>17</v>
      </c>
      <c r="U8" s="5"/>
      <c r="V8" s="2"/>
      <c r="W8" s="2"/>
      <c r="X8" s="5"/>
      <c r="Y8" s="2"/>
      <c r="Z8" s="2"/>
      <c r="AA8" s="2">
        <v>18</v>
      </c>
      <c r="AB8" s="56"/>
      <c r="AC8" s="55"/>
    </row>
    <row r="9" spans="1:30" s="37" customFormat="1" ht="45" customHeight="1" x14ac:dyDescent="0.2">
      <c r="A9" s="2" t="s">
        <v>26</v>
      </c>
      <c r="B9" s="2" t="s">
        <v>28</v>
      </c>
      <c r="C9" s="2"/>
      <c r="D9" s="4">
        <f>D10+D14+D20+D25+D30+D22</f>
        <v>2825510478</v>
      </c>
      <c r="E9" s="4">
        <f>E10+E14+E20+E25+E30+E22</f>
        <v>2754510478</v>
      </c>
      <c r="F9" s="4">
        <f>F10+F14+F20+F25+F30+F22</f>
        <v>71000000</v>
      </c>
      <c r="G9" s="4">
        <f t="shared" ref="G9:J9" si="0">G10+G14+G20+G25+G30+G22</f>
        <v>0</v>
      </c>
      <c r="H9" s="4">
        <f t="shared" si="0"/>
        <v>2825510478</v>
      </c>
      <c r="I9" s="4">
        <f t="shared" si="0"/>
        <v>2754510478</v>
      </c>
      <c r="J9" s="4">
        <f t="shared" si="0"/>
        <v>71000000</v>
      </c>
      <c r="K9" s="4"/>
      <c r="L9" s="4">
        <f>L10+L14+L20+L25+L30+L22</f>
        <v>516577258</v>
      </c>
      <c r="M9" s="4">
        <f>M10+M14+M20+M25+M30+M22</f>
        <v>516577258</v>
      </c>
      <c r="N9" s="4">
        <f>N10+N14+N20+N25+N30+N22</f>
        <v>0</v>
      </c>
      <c r="O9" s="4" t="s">
        <v>26</v>
      </c>
      <c r="P9" s="2" t="s">
        <v>50</v>
      </c>
      <c r="Q9" s="2" t="s">
        <v>51</v>
      </c>
      <c r="R9" s="4">
        <f t="shared" ref="R9:X9" si="1">R10+R14+R20+R25+R30+R22+R12</f>
        <v>2308933220</v>
      </c>
      <c r="S9" s="4">
        <f t="shared" si="1"/>
        <v>2237933220</v>
      </c>
      <c r="T9" s="4">
        <f t="shared" si="1"/>
        <v>71000000</v>
      </c>
      <c r="U9" s="4">
        <f t="shared" si="1"/>
        <v>46577258</v>
      </c>
      <c r="V9" s="4">
        <f t="shared" si="1"/>
        <v>46577258</v>
      </c>
      <c r="W9" s="4">
        <f t="shared" si="1"/>
        <v>0</v>
      </c>
      <c r="X9" s="4">
        <f t="shared" si="1"/>
        <v>2510305991</v>
      </c>
      <c r="Y9" s="4">
        <f>Y10+Y14+Y20+Y25+Y30+Y22</f>
        <v>0</v>
      </c>
      <c r="Z9" s="4">
        <f>Z10+Z14+Z20+Z25+Z30+Z22</f>
        <v>0</v>
      </c>
      <c r="AA9" s="4"/>
      <c r="AB9" s="56">
        <f>E9-S9</f>
        <v>516577258</v>
      </c>
      <c r="AC9" s="56">
        <f>L9+R9</f>
        <v>2825510478</v>
      </c>
      <c r="AD9" s="87">
        <f>AC9-D9</f>
        <v>0</v>
      </c>
    </row>
    <row r="10" spans="1:30" s="37" customFormat="1" ht="86.1" customHeight="1" x14ac:dyDescent="0.2">
      <c r="A10" s="2" t="s">
        <v>5</v>
      </c>
      <c r="B10" s="11" t="s">
        <v>36</v>
      </c>
      <c r="C10" s="2"/>
      <c r="D10" s="20">
        <f>D11</f>
        <v>740000000</v>
      </c>
      <c r="E10" s="20">
        <f>E11</f>
        <v>740000000</v>
      </c>
      <c r="F10" s="20">
        <f t="shared" ref="F10:G10" si="2">F11</f>
        <v>0</v>
      </c>
      <c r="G10" s="20">
        <f t="shared" si="2"/>
        <v>0</v>
      </c>
      <c r="H10" s="20">
        <f>H11+H12</f>
        <v>740000000</v>
      </c>
      <c r="I10" s="20">
        <f>I11+I12</f>
        <v>740000000</v>
      </c>
      <c r="J10" s="20">
        <f>J11+J12</f>
        <v>0</v>
      </c>
      <c r="K10" s="20"/>
      <c r="L10" s="20"/>
      <c r="M10" s="20"/>
      <c r="N10" s="20"/>
      <c r="O10" s="20" t="s">
        <v>5</v>
      </c>
      <c r="P10" s="77" t="s">
        <v>80</v>
      </c>
      <c r="Q10" s="77"/>
      <c r="R10" s="20">
        <f>R11</f>
        <v>500000000</v>
      </c>
      <c r="S10" s="20">
        <f t="shared" ref="S10:X10" si="3">S11</f>
        <v>500000000</v>
      </c>
      <c r="T10" s="20">
        <f t="shared" si="3"/>
        <v>0</v>
      </c>
      <c r="U10" s="20">
        <f t="shared" si="3"/>
        <v>0</v>
      </c>
      <c r="V10" s="20"/>
      <c r="W10" s="20"/>
      <c r="X10" s="20">
        <f t="shared" si="3"/>
        <v>500000000</v>
      </c>
      <c r="Y10" s="20"/>
      <c r="Z10" s="20"/>
      <c r="AA10" s="20"/>
      <c r="AB10" s="75"/>
      <c r="AC10" s="73" t="s">
        <v>32</v>
      </c>
      <c r="AD10" s="74"/>
    </row>
    <row r="11" spans="1:30" s="38" customFormat="1" ht="136.35" customHeight="1" x14ac:dyDescent="0.2">
      <c r="A11" s="265">
        <v>1</v>
      </c>
      <c r="B11" s="265" t="s">
        <v>6</v>
      </c>
      <c r="C11" s="16">
        <v>1427319000</v>
      </c>
      <c r="D11" s="256">
        <f>E11+F11</f>
        <v>740000000</v>
      </c>
      <c r="E11" s="243">
        <v>740000000</v>
      </c>
      <c r="F11" s="243"/>
      <c r="G11" s="48"/>
      <c r="H11" s="48">
        <f>I11+J11</f>
        <v>500000000</v>
      </c>
      <c r="I11" s="48">
        <f>M11+S11</f>
        <v>500000000</v>
      </c>
      <c r="J11" s="48">
        <f>N11+T11</f>
        <v>0</v>
      </c>
      <c r="K11" s="48"/>
      <c r="L11" s="48"/>
      <c r="M11" s="48"/>
      <c r="N11" s="48"/>
      <c r="O11" s="23">
        <v>1</v>
      </c>
      <c r="P11" s="15" t="s">
        <v>23</v>
      </c>
      <c r="Q11" s="15" t="s">
        <v>78</v>
      </c>
      <c r="R11" s="17">
        <f>S11+T11</f>
        <v>500000000</v>
      </c>
      <c r="S11" s="17">
        <f>E11-S13</f>
        <v>500000000</v>
      </c>
      <c r="T11" s="17">
        <f>F11</f>
        <v>0</v>
      </c>
      <c r="U11" s="17"/>
      <c r="V11" s="17"/>
      <c r="W11" s="17"/>
      <c r="X11" s="17">
        <f>R11-U11</f>
        <v>500000000</v>
      </c>
      <c r="Y11" s="17"/>
      <c r="Z11" s="17"/>
      <c r="AA11" s="17"/>
      <c r="AB11" s="78" t="s">
        <v>83</v>
      </c>
      <c r="AC11" s="58" t="s">
        <v>71</v>
      </c>
    </row>
    <row r="12" spans="1:30" s="38" customFormat="1" ht="53.1" customHeight="1" x14ac:dyDescent="0.2">
      <c r="A12" s="265"/>
      <c r="B12" s="265"/>
      <c r="C12" s="16"/>
      <c r="D12" s="256"/>
      <c r="E12" s="243"/>
      <c r="F12" s="243"/>
      <c r="G12" s="48"/>
      <c r="H12" s="243">
        <f>I12+J12</f>
        <v>240000000</v>
      </c>
      <c r="I12" s="243">
        <f>M13+S13</f>
        <v>240000000</v>
      </c>
      <c r="J12" s="243">
        <f>N13+T13</f>
        <v>0</v>
      </c>
      <c r="K12" s="48"/>
      <c r="L12" s="48"/>
      <c r="M12" s="48"/>
      <c r="N12" s="48"/>
      <c r="O12" s="76" t="s">
        <v>7</v>
      </c>
      <c r="P12" s="21" t="s">
        <v>35</v>
      </c>
      <c r="Q12" s="15"/>
      <c r="R12" s="20">
        <f>R13</f>
        <v>240000000</v>
      </c>
      <c r="S12" s="20">
        <f t="shared" ref="S12:X12" si="4">S13</f>
        <v>240000000</v>
      </c>
      <c r="T12" s="20">
        <f t="shared" si="4"/>
        <v>0</v>
      </c>
      <c r="U12" s="20">
        <f t="shared" si="4"/>
        <v>0</v>
      </c>
      <c r="V12" s="20">
        <f t="shared" si="4"/>
        <v>0</v>
      </c>
      <c r="W12" s="20">
        <f t="shared" si="4"/>
        <v>0</v>
      </c>
      <c r="X12" s="20">
        <f t="shared" si="4"/>
        <v>240000000</v>
      </c>
      <c r="Y12" s="17"/>
      <c r="Z12" s="17"/>
      <c r="AA12" s="17"/>
      <c r="AB12" s="58"/>
      <c r="AC12" s="58"/>
    </row>
    <row r="13" spans="1:30" s="38" customFormat="1" ht="83.1" customHeight="1" x14ac:dyDescent="0.2">
      <c r="A13" s="265"/>
      <c r="B13" s="265"/>
      <c r="C13" s="16"/>
      <c r="D13" s="256"/>
      <c r="E13" s="243"/>
      <c r="F13" s="243"/>
      <c r="G13" s="48"/>
      <c r="H13" s="243"/>
      <c r="I13" s="243"/>
      <c r="J13" s="243"/>
      <c r="K13" s="48"/>
      <c r="L13" s="48"/>
      <c r="M13" s="48"/>
      <c r="N13" s="48"/>
      <c r="O13" s="48">
        <v>1</v>
      </c>
      <c r="P13" s="15" t="s">
        <v>23</v>
      </c>
      <c r="Q13" s="28" t="s">
        <v>81</v>
      </c>
      <c r="R13" s="17">
        <f>S13+T13</f>
        <v>240000000</v>
      </c>
      <c r="S13" s="17">
        <v>240000000</v>
      </c>
      <c r="T13" s="17">
        <f>F13</f>
        <v>0</v>
      </c>
      <c r="U13" s="17"/>
      <c r="V13" s="17"/>
      <c r="W13" s="17"/>
      <c r="X13" s="17">
        <f>R13-U13</f>
        <v>240000000</v>
      </c>
      <c r="Y13" s="17"/>
      <c r="Z13" s="17"/>
      <c r="AA13" s="17"/>
      <c r="AB13" s="78" t="s">
        <v>84</v>
      </c>
      <c r="AC13" s="58" t="s">
        <v>105</v>
      </c>
    </row>
    <row r="14" spans="1:30" s="40" customFormat="1" ht="35.1" customHeight="1" x14ac:dyDescent="0.2">
      <c r="A14" s="21" t="s">
        <v>7</v>
      </c>
      <c r="B14" s="21" t="s">
        <v>8</v>
      </c>
      <c r="C14" s="49"/>
      <c r="D14" s="49">
        <f>SUM(D15:D19)</f>
        <v>727155738</v>
      </c>
      <c r="E14" s="49">
        <f>SUM(E15:E19)</f>
        <v>669155738</v>
      </c>
      <c r="F14" s="49">
        <f>SUM(F15:F19)</f>
        <v>58000000</v>
      </c>
      <c r="G14" s="49">
        <f t="shared" ref="G14:I14" si="5">SUM(G15:G19)</f>
        <v>-142962518</v>
      </c>
      <c r="H14" s="49">
        <f t="shared" si="5"/>
        <v>584193220</v>
      </c>
      <c r="I14" s="49">
        <f t="shared" si="5"/>
        <v>526193220</v>
      </c>
      <c r="J14" s="49">
        <f>SUM(J15:J19)</f>
        <v>58000000</v>
      </c>
      <c r="K14" s="49"/>
      <c r="L14" s="49"/>
      <c r="M14" s="49"/>
      <c r="N14" s="49"/>
      <c r="O14" s="49" t="s">
        <v>13</v>
      </c>
      <c r="P14" s="21" t="s">
        <v>8</v>
      </c>
      <c r="Q14" s="19"/>
      <c r="R14" s="92">
        <f>SUM(R15:R19)</f>
        <v>584193220</v>
      </c>
      <c r="S14" s="49">
        <f>SUM(S15:S19)</f>
        <v>526193220</v>
      </c>
      <c r="T14" s="49">
        <f>SUM(T15:T19)</f>
        <v>58000000</v>
      </c>
      <c r="U14" s="49">
        <f t="shared" ref="U14:X14" si="6">SUM(U15:U19)</f>
        <v>0</v>
      </c>
      <c r="V14" s="49"/>
      <c r="W14" s="49"/>
      <c r="X14" s="49">
        <f t="shared" si="6"/>
        <v>584193220</v>
      </c>
      <c r="Y14" s="49"/>
      <c r="Z14" s="49"/>
      <c r="AA14" s="49"/>
      <c r="AB14" s="59"/>
      <c r="AC14" s="59"/>
    </row>
    <row r="15" spans="1:30" s="38" customFormat="1" ht="122.1" customHeight="1" x14ac:dyDescent="0.2">
      <c r="A15" s="15">
        <v>1</v>
      </c>
      <c r="B15" s="33" t="s">
        <v>9</v>
      </c>
      <c r="C15" s="16">
        <v>192000000</v>
      </c>
      <c r="D15" s="16">
        <f t="shared" ref="D15:D31" si="7">E15+F15</f>
        <v>427654670</v>
      </c>
      <c r="E15" s="17">
        <f>177000000+ 235654670</f>
        <v>412654670</v>
      </c>
      <c r="F15" s="17">
        <v>15000000</v>
      </c>
      <c r="G15" s="17"/>
      <c r="H15" s="48">
        <f t="shared" ref="H15" si="8">I15+J15</f>
        <v>584193220</v>
      </c>
      <c r="I15" s="48">
        <f>M15+S15</f>
        <v>526193220</v>
      </c>
      <c r="J15" s="48">
        <f t="shared" ref="J15" si="9">N15+T15</f>
        <v>58000000</v>
      </c>
      <c r="K15" s="17"/>
      <c r="L15" s="17"/>
      <c r="M15" s="17"/>
      <c r="N15" s="17"/>
      <c r="O15" s="264">
        <v>1</v>
      </c>
      <c r="P15" s="265" t="s">
        <v>22</v>
      </c>
      <c r="Q15" s="265" t="s">
        <v>85</v>
      </c>
      <c r="R15" s="264">
        <f>S15+T15</f>
        <v>584193220</v>
      </c>
      <c r="S15" s="266">
        <f>SUM(E15:E19)+G16</f>
        <v>526193220</v>
      </c>
      <c r="T15" s="264">
        <f>SUM(F15:F19)</f>
        <v>58000000</v>
      </c>
      <c r="U15" s="263"/>
      <c r="V15" s="12"/>
      <c r="W15" s="12"/>
      <c r="X15" s="264">
        <f>R15-U15</f>
        <v>584193220</v>
      </c>
      <c r="Y15" s="17"/>
      <c r="Z15" s="17"/>
      <c r="AA15" s="17"/>
      <c r="AB15" s="267" t="s">
        <v>86</v>
      </c>
      <c r="AC15" s="268" t="s">
        <v>72</v>
      </c>
    </row>
    <row r="16" spans="1:30" s="38" customFormat="1" ht="86.45" customHeight="1" x14ac:dyDescent="0.2">
      <c r="A16" s="18">
        <v>2</v>
      </c>
      <c r="B16" s="33" t="s">
        <v>10</v>
      </c>
      <c r="C16" s="17">
        <v>371241400</v>
      </c>
      <c r="D16" s="16">
        <f t="shared" si="7"/>
        <v>200000000</v>
      </c>
      <c r="E16" s="17">
        <v>165000000</v>
      </c>
      <c r="F16" s="17">
        <v>35000000</v>
      </c>
      <c r="G16" s="72">
        <v>-142962518</v>
      </c>
      <c r="H16" s="48">
        <f t="shared" ref="H16:H19" si="10">I16+J16</f>
        <v>0</v>
      </c>
      <c r="I16" s="48">
        <f t="shared" ref="I16:I19" si="11">M16+S16</f>
        <v>0</v>
      </c>
      <c r="J16" s="48">
        <f t="shared" ref="J16:J19" si="12">N16+T16</f>
        <v>0</v>
      </c>
      <c r="K16" s="17"/>
      <c r="L16" s="17"/>
      <c r="M16" s="17"/>
      <c r="N16" s="17"/>
      <c r="O16" s="264"/>
      <c r="P16" s="265"/>
      <c r="Q16" s="265"/>
      <c r="R16" s="264"/>
      <c r="S16" s="266"/>
      <c r="T16" s="264"/>
      <c r="U16" s="263"/>
      <c r="V16" s="12"/>
      <c r="W16" s="12"/>
      <c r="X16" s="264"/>
      <c r="Y16" s="17"/>
      <c r="Z16" s="17"/>
      <c r="AA16" s="17"/>
      <c r="AB16" s="267"/>
      <c r="AC16" s="268"/>
    </row>
    <row r="17" spans="1:30" s="38" customFormat="1" ht="47.25" x14ac:dyDescent="0.2">
      <c r="A17" s="18">
        <v>3</v>
      </c>
      <c r="B17" s="33" t="s">
        <v>11</v>
      </c>
      <c r="C17" s="17">
        <v>16340000</v>
      </c>
      <c r="D17" s="16">
        <f t="shared" si="7"/>
        <v>21500000</v>
      </c>
      <c r="E17" s="17">
        <f>5160000+12340000</f>
        <v>17500000</v>
      </c>
      <c r="F17" s="17">
        <v>4000000</v>
      </c>
      <c r="G17" s="17"/>
      <c r="H17" s="48">
        <f t="shared" si="10"/>
        <v>0</v>
      </c>
      <c r="I17" s="48">
        <f t="shared" si="11"/>
        <v>0</v>
      </c>
      <c r="J17" s="48">
        <f t="shared" si="12"/>
        <v>0</v>
      </c>
      <c r="K17" s="17"/>
      <c r="L17" s="17"/>
      <c r="M17" s="17"/>
      <c r="N17" s="17"/>
      <c r="O17" s="264"/>
      <c r="P17" s="265"/>
      <c r="Q17" s="265"/>
      <c r="R17" s="264"/>
      <c r="S17" s="266"/>
      <c r="T17" s="264"/>
      <c r="U17" s="263"/>
      <c r="V17" s="12"/>
      <c r="W17" s="12"/>
      <c r="X17" s="264"/>
      <c r="Y17" s="17"/>
      <c r="Z17" s="17"/>
      <c r="AA17" s="17"/>
      <c r="AB17" s="267"/>
      <c r="AC17" s="268"/>
    </row>
    <row r="18" spans="1:30" s="38" customFormat="1" ht="38.1" customHeight="1" x14ac:dyDescent="0.2">
      <c r="A18" s="18">
        <v>4</v>
      </c>
      <c r="B18" s="33" t="s">
        <v>12</v>
      </c>
      <c r="C18" s="17"/>
      <c r="D18" s="16">
        <f t="shared" si="7"/>
        <v>78000000</v>
      </c>
      <c r="E18" s="22">
        <v>74000000</v>
      </c>
      <c r="F18" s="22">
        <v>4000000</v>
      </c>
      <c r="G18" s="22"/>
      <c r="H18" s="48">
        <f t="shared" si="10"/>
        <v>0</v>
      </c>
      <c r="I18" s="48">
        <f t="shared" si="11"/>
        <v>0</v>
      </c>
      <c r="J18" s="48">
        <f t="shared" si="12"/>
        <v>0</v>
      </c>
      <c r="K18" s="22"/>
      <c r="L18" s="22"/>
      <c r="M18" s="22"/>
      <c r="N18" s="22"/>
      <c r="O18" s="264"/>
      <c r="P18" s="265"/>
      <c r="Q18" s="265"/>
      <c r="R18" s="264"/>
      <c r="S18" s="266"/>
      <c r="T18" s="264"/>
      <c r="U18" s="263"/>
      <c r="V18" s="12"/>
      <c r="W18" s="12"/>
      <c r="X18" s="264"/>
      <c r="Y18" s="17"/>
      <c r="Z18" s="17"/>
      <c r="AA18" s="17"/>
      <c r="AB18" s="267"/>
      <c r="AC18" s="268"/>
    </row>
    <row r="19" spans="1:30" s="39" customFormat="1" ht="38.1" customHeight="1" x14ac:dyDescent="0.2">
      <c r="A19" s="79" t="s">
        <v>13</v>
      </c>
      <c r="B19" s="26" t="s">
        <v>53</v>
      </c>
      <c r="C19" s="12"/>
      <c r="D19" s="14">
        <f>E19+F19</f>
        <v>1068</v>
      </c>
      <c r="E19" s="44">
        <v>1068</v>
      </c>
      <c r="F19" s="43"/>
      <c r="G19" s="43"/>
      <c r="H19" s="48">
        <f t="shared" si="10"/>
        <v>0</v>
      </c>
      <c r="I19" s="48">
        <f t="shared" si="11"/>
        <v>0</v>
      </c>
      <c r="J19" s="48">
        <f t="shared" si="12"/>
        <v>0</v>
      </c>
      <c r="K19" s="43"/>
      <c r="L19" s="43"/>
      <c r="M19" s="43"/>
      <c r="N19" s="43"/>
      <c r="O19" s="264"/>
      <c r="P19" s="265"/>
      <c r="Q19" s="265"/>
      <c r="R19" s="264"/>
      <c r="S19" s="266"/>
      <c r="T19" s="264"/>
      <c r="U19" s="263"/>
      <c r="V19" s="12"/>
      <c r="W19" s="12"/>
      <c r="X19" s="264"/>
      <c r="Y19" s="17"/>
      <c r="Z19" s="17"/>
      <c r="AA19" s="17"/>
      <c r="AB19" s="58"/>
      <c r="AC19" s="269"/>
    </row>
    <row r="20" spans="1:30" s="40" customFormat="1" ht="43.35" customHeight="1" x14ac:dyDescent="0.2">
      <c r="A20" s="19" t="s">
        <v>16</v>
      </c>
      <c r="B20" s="21" t="s">
        <v>56</v>
      </c>
      <c r="C20" s="20"/>
      <c r="D20" s="20">
        <f>D21</f>
        <v>69540000</v>
      </c>
      <c r="E20" s="20">
        <f t="shared" ref="E20:J20" si="13">E21</f>
        <v>58540000</v>
      </c>
      <c r="F20" s="20">
        <f t="shared" si="13"/>
        <v>11000000</v>
      </c>
      <c r="G20" s="20">
        <f t="shared" si="13"/>
        <v>0</v>
      </c>
      <c r="H20" s="20">
        <f t="shared" si="13"/>
        <v>69540000</v>
      </c>
      <c r="I20" s="20">
        <f t="shared" si="13"/>
        <v>58540000</v>
      </c>
      <c r="J20" s="20">
        <f t="shared" si="13"/>
        <v>11000000</v>
      </c>
      <c r="K20" s="20"/>
      <c r="L20" s="20"/>
      <c r="M20" s="20"/>
      <c r="N20" s="20"/>
      <c r="O20" s="19" t="s">
        <v>16</v>
      </c>
      <c r="P20" s="21" t="s">
        <v>20</v>
      </c>
      <c r="Q20" s="19"/>
      <c r="R20" s="20">
        <f>R21</f>
        <v>69540000</v>
      </c>
      <c r="S20" s="20">
        <f t="shared" ref="S20:X20" si="14">S21</f>
        <v>58540000</v>
      </c>
      <c r="T20" s="20">
        <f t="shared" si="14"/>
        <v>11000000</v>
      </c>
      <c r="U20" s="20">
        <f t="shared" si="14"/>
        <v>0</v>
      </c>
      <c r="V20" s="20"/>
      <c r="W20" s="20"/>
      <c r="X20" s="20">
        <f t="shared" si="14"/>
        <v>69540000</v>
      </c>
      <c r="Y20" s="20"/>
      <c r="Z20" s="20"/>
      <c r="AA20" s="20"/>
      <c r="AB20" s="20"/>
      <c r="AC20" s="21" t="s">
        <v>14</v>
      </c>
      <c r="AD20" s="21"/>
    </row>
    <row r="21" spans="1:30" s="38" customFormat="1" ht="63" customHeight="1" x14ac:dyDescent="0.2">
      <c r="A21" s="18">
        <v>1</v>
      </c>
      <c r="B21" s="33" t="s">
        <v>15</v>
      </c>
      <c r="C21" s="17">
        <v>391085711</v>
      </c>
      <c r="D21" s="16">
        <f t="shared" si="7"/>
        <v>69540000</v>
      </c>
      <c r="E21" s="23">
        <v>58540000</v>
      </c>
      <c r="F21" s="23">
        <v>11000000</v>
      </c>
      <c r="G21" s="23"/>
      <c r="H21" s="48">
        <f t="shared" ref="H21" si="15">I21+J21</f>
        <v>69540000</v>
      </c>
      <c r="I21" s="48">
        <f t="shared" ref="I21" si="16">M21+S21</f>
        <v>58540000</v>
      </c>
      <c r="J21" s="48">
        <f t="shared" ref="J21" si="17">N21+T21</f>
        <v>11000000</v>
      </c>
      <c r="K21" s="23"/>
      <c r="L21" s="23"/>
      <c r="M21" s="23"/>
      <c r="N21" s="23"/>
      <c r="O21" s="23">
        <v>1</v>
      </c>
      <c r="P21" s="15" t="s">
        <v>30</v>
      </c>
      <c r="Q21" s="15" t="s">
        <v>87</v>
      </c>
      <c r="R21" s="17">
        <f>D21</f>
        <v>69540000</v>
      </c>
      <c r="S21" s="17">
        <f>E21</f>
        <v>58540000</v>
      </c>
      <c r="T21" s="17">
        <f>F21</f>
        <v>11000000</v>
      </c>
      <c r="U21" s="17"/>
      <c r="V21" s="17"/>
      <c r="W21" s="17"/>
      <c r="X21" s="17">
        <f>R21-U21</f>
        <v>69540000</v>
      </c>
      <c r="Y21" s="17"/>
      <c r="Z21" s="17"/>
      <c r="AA21" s="17"/>
      <c r="AB21" s="78" t="s">
        <v>88</v>
      </c>
      <c r="AC21" s="58" t="s">
        <v>73</v>
      </c>
    </row>
    <row r="22" spans="1:30" s="38" customFormat="1" ht="63" customHeight="1" x14ac:dyDescent="0.2">
      <c r="A22" s="19" t="s">
        <v>19</v>
      </c>
      <c r="B22" s="21" t="s">
        <v>74</v>
      </c>
      <c r="C22" s="17"/>
      <c r="D22" s="49">
        <f>D23</f>
        <v>200000000</v>
      </c>
      <c r="E22" s="49">
        <f t="shared" ref="E22:X22" si="18">E23</f>
        <v>200000000</v>
      </c>
      <c r="F22" s="49">
        <f t="shared" si="18"/>
        <v>0</v>
      </c>
      <c r="G22" s="88">
        <f t="shared" si="18"/>
        <v>270000000</v>
      </c>
      <c r="H22" s="88">
        <f>H23</f>
        <v>470000000</v>
      </c>
      <c r="I22" s="88">
        <f t="shared" si="18"/>
        <v>470000000</v>
      </c>
      <c r="J22" s="49">
        <f t="shared" si="18"/>
        <v>0</v>
      </c>
      <c r="K22" s="21" t="s">
        <v>74</v>
      </c>
      <c r="L22" s="49">
        <f t="shared" si="18"/>
        <v>470000000</v>
      </c>
      <c r="M22" s="49">
        <f t="shared" si="18"/>
        <v>470000000</v>
      </c>
      <c r="N22" s="49">
        <f t="shared" si="18"/>
        <v>0</v>
      </c>
      <c r="O22" s="19" t="s">
        <v>19</v>
      </c>
      <c r="P22" s="49">
        <f t="shared" si="18"/>
        <v>0</v>
      </c>
      <c r="Q22" s="49">
        <f t="shared" si="18"/>
        <v>0</v>
      </c>
      <c r="R22" s="49">
        <f t="shared" si="18"/>
        <v>0</v>
      </c>
      <c r="S22" s="49">
        <f t="shared" si="18"/>
        <v>0</v>
      </c>
      <c r="T22" s="49">
        <f t="shared" si="18"/>
        <v>0</v>
      </c>
      <c r="U22" s="49">
        <f t="shared" si="18"/>
        <v>0</v>
      </c>
      <c r="V22" s="49">
        <f t="shared" si="18"/>
        <v>0</v>
      </c>
      <c r="W22" s="49">
        <f t="shared" si="18"/>
        <v>0</v>
      </c>
      <c r="X22" s="49">
        <f t="shared" si="18"/>
        <v>200000000</v>
      </c>
      <c r="Y22" s="17"/>
      <c r="Z22" s="17"/>
      <c r="AA22" s="17"/>
      <c r="AB22" s="58"/>
      <c r="AC22" s="58"/>
    </row>
    <row r="23" spans="1:30" s="38" customFormat="1" ht="140.25" x14ac:dyDescent="0.2">
      <c r="A23" s="13">
        <v>1</v>
      </c>
      <c r="B23" s="70" t="s">
        <v>103</v>
      </c>
      <c r="C23" s="71"/>
      <c r="D23" s="14">
        <f t="shared" ref="D23" si="19">E23+F23</f>
        <v>200000000</v>
      </c>
      <c r="E23" s="12">
        <v>200000000</v>
      </c>
      <c r="F23" s="23"/>
      <c r="G23" s="89">
        <v>270000000</v>
      </c>
      <c r="H23" s="90">
        <f t="shared" ref="H23" si="20">I23+J23</f>
        <v>470000000</v>
      </c>
      <c r="I23" s="90">
        <f t="shared" ref="I23" si="21">M23+S23</f>
        <v>470000000</v>
      </c>
      <c r="J23" s="90">
        <f t="shared" ref="J23" si="22">N23+T23</f>
        <v>0</v>
      </c>
      <c r="K23" s="70" t="s">
        <v>103</v>
      </c>
      <c r="L23" s="14">
        <f t="shared" ref="L23" si="23">M23+N23</f>
        <v>470000000</v>
      </c>
      <c r="M23" s="12">
        <f>E23+G23</f>
        <v>470000000</v>
      </c>
      <c r="N23" s="12"/>
      <c r="O23" s="13">
        <v>1</v>
      </c>
      <c r="P23" s="15"/>
      <c r="Q23" s="15"/>
      <c r="R23" s="17">
        <f>S23+T23</f>
        <v>0</v>
      </c>
      <c r="S23" s="17"/>
      <c r="T23" s="17"/>
      <c r="U23" s="72"/>
      <c r="V23" s="72"/>
      <c r="W23" s="72"/>
      <c r="X23" s="72">
        <f>E23-U23</f>
        <v>200000000</v>
      </c>
      <c r="Y23" s="17"/>
      <c r="Z23" s="17"/>
      <c r="AA23" s="16"/>
      <c r="AB23" s="58"/>
      <c r="AC23" s="58" t="s">
        <v>76</v>
      </c>
    </row>
    <row r="24" spans="1:30" s="38" customFormat="1" ht="15.75" x14ac:dyDescent="0.2">
      <c r="A24" s="13"/>
      <c r="B24" s="70"/>
      <c r="C24" s="71"/>
      <c r="D24" s="14"/>
      <c r="E24" s="12"/>
      <c r="F24" s="23"/>
      <c r="G24" s="23"/>
      <c r="H24" s="23"/>
      <c r="I24" s="23"/>
      <c r="J24" s="23"/>
      <c r="K24" s="70"/>
      <c r="L24" s="14"/>
      <c r="M24" s="12"/>
      <c r="N24" s="12"/>
      <c r="O24" s="13"/>
      <c r="P24" s="15"/>
      <c r="Q24" s="15"/>
      <c r="R24" s="17"/>
      <c r="S24" s="17"/>
      <c r="T24" s="17"/>
      <c r="U24" s="72"/>
      <c r="V24" s="72"/>
      <c r="W24" s="72"/>
      <c r="X24" s="72"/>
      <c r="Y24" s="17"/>
      <c r="Z24" s="17"/>
      <c r="AA24" s="16"/>
      <c r="AB24" s="58"/>
      <c r="AC24" s="58"/>
    </row>
    <row r="25" spans="1:30" s="40" customFormat="1" ht="65.099999999999994" customHeight="1" x14ac:dyDescent="0.2">
      <c r="A25" s="19" t="s">
        <v>54</v>
      </c>
      <c r="B25" s="21" t="s">
        <v>17</v>
      </c>
      <c r="C25" s="20"/>
      <c r="D25" s="20">
        <f>SUM(D26:D29)</f>
        <v>1056814740</v>
      </c>
      <c r="E25" s="20">
        <f>SUM(E26:E29)</f>
        <v>1056814740</v>
      </c>
      <c r="F25" s="20">
        <f>SUM(F26:F29)</f>
        <v>0</v>
      </c>
      <c r="G25" s="20">
        <f t="shared" ref="G25:J25" si="24">SUM(G26:G29)</f>
        <v>-127037482</v>
      </c>
      <c r="H25" s="20">
        <f>SUM(H26:H29)</f>
        <v>929777258</v>
      </c>
      <c r="I25" s="20">
        <f t="shared" si="24"/>
        <v>929777258</v>
      </c>
      <c r="J25" s="20">
        <f t="shared" si="24"/>
        <v>0</v>
      </c>
      <c r="K25" s="21" t="s">
        <v>17</v>
      </c>
      <c r="L25" s="20">
        <f t="shared" ref="L25:N25" si="25">SUM(L26:L29)</f>
        <v>46577258</v>
      </c>
      <c r="M25" s="20">
        <f t="shared" si="25"/>
        <v>46577258</v>
      </c>
      <c r="N25" s="20">
        <f t="shared" si="25"/>
        <v>0</v>
      </c>
      <c r="O25" s="19" t="s">
        <v>54</v>
      </c>
      <c r="P25" s="49" t="s">
        <v>70</v>
      </c>
      <c r="Q25" s="20"/>
      <c r="R25" s="91">
        <f>SUM(R26:R29)</f>
        <v>883200000</v>
      </c>
      <c r="S25" s="91">
        <f>SUM(S26:S29)</f>
        <v>883200000</v>
      </c>
      <c r="T25" s="20">
        <f>SUM(T26:T29)</f>
        <v>0</v>
      </c>
      <c r="U25" s="20">
        <f>V25+W25</f>
        <v>46577258</v>
      </c>
      <c r="V25" s="20">
        <f>SUM(V26:V29)</f>
        <v>46577258</v>
      </c>
      <c r="W25" s="20"/>
      <c r="X25" s="20">
        <f>SUM(X26:X29)</f>
        <v>884572771</v>
      </c>
      <c r="Y25" s="20"/>
      <c r="Z25" s="20"/>
      <c r="AA25" s="20"/>
      <c r="AB25" s="57"/>
      <c r="AC25" s="57"/>
    </row>
    <row r="26" spans="1:30" s="40" customFormat="1" ht="40.35" customHeight="1" x14ac:dyDescent="0.2">
      <c r="A26" s="15">
        <v>1</v>
      </c>
      <c r="B26" s="66" t="s">
        <v>60</v>
      </c>
      <c r="C26" s="20"/>
      <c r="D26" s="16">
        <f t="shared" si="7"/>
        <v>33369467</v>
      </c>
      <c r="E26" s="17">
        <f>33369467</f>
        <v>33369467</v>
      </c>
      <c r="F26" s="20"/>
      <c r="G26" s="72">
        <v>-740141</v>
      </c>
      <c r="H26" s="76">
        <f t="shared" ref="H26" si="26">I26+J26</f>
        <v>32629326</v>
      </c>
      <c r="I26" s="48">
        <f>M26+S26</f>
        <v>32629326</v>
      </c>
      <c r="J26" s="20"/>
      <c r="K26" s="86" t="s">
        <v>60</v>
      </c>
      <c r="L26" s="14">
        <f t="shared" ref="L26:L27" si="27">M26+N26</f>
        <v>32629326</v>
      </c>
      <c r="M26" s="12">
        <f>33369467-740141</f>
        <v>32629326</v>
      </c>
      <c r="N26" s="20"/>
      <c r="O26" s="15">
        <v>1</v>
      </c>
      <c r="P26" s="265" t="s">
        <v>22</v>
      </c>
      <c r="Q26" s="265" t="s">
        <v>57</v>
      </c>
      <c r="R26" s="20">
        <f>S26+T26</f>
        <v>0</v>
      </c>
      <c r="S26" s="12">
        <f>E26-M26+G26</f>
        <v>0</v>
      </c>
      <c r="T26" s="71"/>
      <c r="U26" s="12">
        <f t="shared" ref="U26:U27" si="28">V26+W26</f>
        <v>32629326</v>
      </c>
      <c r="V26" s="12">
        <v>32629326</v>
      </c>
      <c r="W26" s="20"/>
      <c r="X26" s="17">
        <f t="shared" ref="X26:Z27" si="29">D26-U26</f>
        <v>740141</v>
      </c>
      <c r="Y26" s="17">
        <f t="shared" si="29"/>
        <v>740141</v>
      </c>
      <c r="Z26" s="17">
        <f t="shared" si="29"/>
        <v>0</v>
      </c>
      <c r="AA26" s="256"/>
      <c r="AB26" s="78"/>
      <c r="AC26" s="57">
        <f>S26+E29+S27</f>
        <v>1008864711</v>
      </c>
    </row>
    <row r="27" spans="1:30" s="40" customFormat="1" ht="83.1" customHeight="1" x14ac:dyDescent="0.2">
      <c r="A27" s="15">
        <v>2</v>
      </c>
      <c r="B27" s="66" t="s">
        <v>61</v>
      </c>
      <c r="C27" s="20"/>
      <c r="D27" s="16">
        <f t="shared" si="7"/>
        <v>14580562</v>
      </c>
      <c r="E27" s="17">
        <f>14580562</f>
        <v>14580562</v>
      </c>
      <c r="F27" s="20"/>
      <c r="G27" s="72">
        <v>-632630</v>
      </c>
      <c r="H27" s="76">
        <f t="shared" ref="H27" si="30">I27+J27</f>
        <v>13947932</v>
      </c>
      <c r="I27" s="48">
        <f t="shared" ref="I27" si="31">M27+S27</f>
        <v>13947932</v>
      </c>
      <c r="J27" s="48">
        <f t="shared" ref="J27" si="32">N27+T27</f>
        <v>0</v>
      </c>
      <c r="K27" s="86" t="s">
        <v>61</v>
      </c>
      <c r="L27" s="14">
        <f t="shared" si="27"/>
        <v>13947932</v>
      </c>
      <c r="M27" s="12">
        <f>14580562-632630</f>
        <v>13947932</v>
      </c>
      <c r="N27" s="20"/>
      <c r="O27" s="15">
        <v>2</v>
      </c>
      <c r="P27" s="265"/>
      <c r="Q27" s="265"/>
      <c r="R27" s="20">
        <f>S27+T27</f>
        <v>0</v>
      </c>
      <c r="S27" s="12">
        <f>E27-M27+G27</f>
        <v>0</v>
      </c>
      <c r="T27" s="71"/>
      <c r="U27" s="12">
        <f t="shared" si="28"/>
        <v>13947932</v>
      </c>
      <c r="V27" s="12">
        <v>13947932</v>
      </c>
      <c r="W27" s="20"/>
      <c r="X27" s="17">
        <f t="shared" si="29"/>
        <v>632630</v>
      </c>
      <c r="Y27" s="17">
        <f t="shared" si="29"/>
        <v>632630</v>
      </c>
      <c r="Z27" s="17">
        <f t="shared" si="29"/>
        <v>0</v>
      </c>
      <c r="AA27" s="256"/>
      <c r="AB27" s="78"/>
      <c r="AC27" s="57"/>
    </row>
    <row r="28" spans="1:30" s="40" customFormat="1" ht="83.1" hidden="1" customHeight="1" x14ac:dyDescent="0.2">
      <c r="A28" s="15">
        <v>4</v>
      </c>
      <c r="B28" s="26" t="s">
        <v>58</v>
      </c>
      <c r="C28" s="12"/>
      <c r="D28" s="14">
        <f>E28+F28</f>
        <v>0</v>
      </c>
      <c r="E28" s="10"/>
      <c r="F28" s="20"/>
      <c r="G28" s="20"/>
      <c r="H28" s="20"/>
      <c r="I28" s="20"/>
      <c r="J28" s="20"/>
      <c r="K28" s="20"/>
      <c r="L28" s="20"/>
      <c r="M28" s="20"/>
      <c r="N28" s="20"/>
      <c r="O28" s="265">
        <v>3</v>
      </c>
      <c r="P28" s="265"/>
      <c r="Q28" s="265"/>
      <c r="R28" s="256">
        <f>S28+T29</f>
        <v>883200000</v>
      </c>
      <c r="S28" s="270">
        <f>E29+G29</f>
        <v>883200000</v>
      </c>
      <c r="T28" s="271"/>
      <c r="U28" s="263"/>
      <c r="V28" s="263"/>
      <c r="W28" s="271"/>
      <c r="X28" s="264">
        <f>R28-U29</f>
        <v>883200000</v>
      </c>
      <c r="Y28" s="17"/>
      <c r="Z28" s="17"/>
      <c r="AA28" s="16"/>
      <c r="AB28" s="78"/>
      <c r="AC28" s="57"/>
    </row>
    <row r="29" spans="1:30" s="38" customFormat="1" ht="84.6" customHeight="1" x14ac:dyDescent="0.2">
      <c r="A29" s="15">
        <v>3</v>
      </c>
      <c r="B29" s="33" t="s">
        <v>18</v>
      </c>
      <c r="C29" s="17">
        <v>472384029</v>
      </c>
      <c r="D29" s="16">
        <f t="shared" si="7"/>
        <v>1008864711</v>
      </c>
      <c r="E29" s="22">
        <v>1008864711</v>
      </c>
      <c r="F29" s="15"/>
      <c r="G29" s="22">
        <v>-125664711</v>
      </c>
      <c r="H29" s="93">
        <f>I29+J29</f>
        <v>883200000</v>
      </c>
      <c r="I29" s="94">
        <f>E29+G29</f>
        <v>883200000</v>
      </c>
      <c r="J29" s="15"/>
      <c r="K29" s="15"/>
      <c r="L29" s="15"/>
      <c r="M29" s="15"/>
      <c r="N29" s="15"/>
      <c r="O29" s="265"/>
      <c r="P29" s="265"/>
      <c r="Q29" s="265"/>
      <c r="R29" s="256"/>
      <c r="S29" s="270"/>
      <c r="T29" s="271"/>
      <c r="U29" s="263"/>
      <c r="V29" s="263"/>
      <c r="W29" s="271"/>
      <c r="X29" s="264"/>
      <c r="Y29" s="17"/>
      <c r="Z29" s="17"/>
      <c r="AA29" s="17"/>
      <c r="AB29" s="38" t="s">
        <v>64</v>
      </c>
      <c r="AC29" s="38" t="s">
        <v>106</v>
      </c>
      <c r="AD29" s="38" t="s">
        <v>124</v>
      </c>
    </row>
    <row r="30" spans="1:30" s="40" customFormat="1" ht="39.6" customHeight="1" x14ac:dyDescent="0.2">
      <c r="A30" s="21" t="s">
        <v>75</v>
      </c>
      <c r="B30" s="21" t="s">
        <v>20</v>
      </c>
      <c r="C30" s="20"/>
      <c r="D30" s="20">
        <f>D31</f>
        <v>32000000</v>
      </c>
      <c r="E30" s="20">
        <f t="shared" ref="E30:J30" si="33">E31</f>
        <v>30000000</v>
      </c>
      <c r="F30" s="20">
        <f t="shared" si="33"/>
        <v>2000000</v>
      </c>
      <c r="G30" s="20">
        <f t="shared" si="33"/>
        <v>0</v>
      </c>
      <c r="H30" s="20">
        <f t="shared" si="33"/>
        <v>32000000</v>
      </c>
      <c r="I30" s="20">
        <f t="shared" si="33"/>
        <v>30000000</v>
      </c>
      <c r="J30" s="20">
        <f t="shared" si="33"/>
        <v>2000000</v>
      </c>
      <c r="K30" s="20"/>
      <c r="L30" s="20"/>
      <c r="M30" s="20"/>
      <c r="N30" s="20"/>
      <c r="O30" s="21" t="s">
        <v>75</v>
      </c>
      <c r="P30" s="21" t="s">
        <v>20</v>
      </c>
      <c r="Q30" s="19"/>
      <c r="R30" s="20">
        <f>R31</f>
        <v>32000000</v>
      </c>
      <c r="S30" s="20">
        <f t="shared" ref="S30:X30" si="34">S31</f>
        <v>30000000</v>
      </c>
      <c r="T30" s="20">
        <f t="shared" si="34"/>
        <v>2000000</v>
      </c>
      <c r="U30" s="20">
        <f t="shared" si="34"/>
        <v>0</v>
      </c>
      <c r="V30" s="20"/>
      <c r="W30" s="20"/>
      <c r="X30" s="20">
        <f t="shared" si="34"/>
        <v>32000000</v>
      </c>
      <c r="Y30" s="20"/>
      <c r="Z30" s="20"/>
      <c r="AA30" s="20"/>
      <c r="AB30" s="57"/>
      <c r="AC30" s="57"/>
    </row>
    <row r="31" spans="1:30" s="38" customFormat="1" ht="70.5" customHeight="1" x14ac:dyDescent="0.2">
      <c r="A31" s="15">
        <v>1</v>
      </c>
      <c r="B31" s="33" t="s">
        <v>21</v>
      </c>
      <c r="C31" s="17"/>
      <c r="D31" s="3">
        <f t="shared" si="7"/>
        <v>32000000</v>
      </c>
      <c r="E31" s="22">
        <v>30000000</v>
      </c>
      <c r="F31" s="22">
        <v>2000000</v>
      </c>
      <c r="G31" s="22"/>
      <c r="H31" s="76">
        <f t="shared" ref="H31" si="35">I31+J31</f>
        <v>32000000</v>
      </c>
      <c r="I31" s="48">
        <f t="shared" ref="I31" si="36">M31+S31</f>
        <v>30000000</v>
      </c>
      <c r="J31" s="48">
        <f t="shared" ref="J31" si="37">N31+T31</f>
        <v>2000000</v>
      </c>
      <c r="K31" s="22"/>
      <c r="L31" s="22"/>
      <c r="M31" s="22"/>
      <c r="N31" s="22"/>
      <c r="O31" s="15">
        <v>1</v>
      </c>
      <c r="P31" s="15" t="s">
        <v>31</v>
      </c>
      <c r="Q31" s="15" t="s">
        <v>89</v>
      </c>
      <c r="R31" s="16">
        <v>32000000</v>
      </c>
      <c r="S31" s="22">
        <v>30000000</v>
      </c>
      <c r="T31" s="22">
        <v>2000000</v>
      </c>
      <c r="U31" s="22"/>
      <c r="V31" s="22"/>
      <c r="W31" s="22"/>
      <c r="X31" s="22">
        <f>R31-U31</f>
        <v>32000000</v>
      </c>
      <c r="Y31" s="22"/>
      <c r="Z31" s="22"/>
      <c r="AA31" s="22"/>
      <c r="AB31" s="60"/>
      <c r="AC31" s="60" t="s">
        <v>111</v>
      </c>
    </row>
    <row r="32" spans="1:30" s="41" customFormat="1" ht="36.6" customHeight="1" x14ac:dyDescent="0.2">
      <c r="A32" s="50" t="s">
        <v>50</v>
      </c>
      <c r="B32" s="51" t="s">
        <v>37</v>
      </c>
      <c r="C32" s="52"/>
      <c r="D32" s="53">
        <f>D33+D38+D35</f>
        <v>731992530</v>
      </c>
      <c r="E32" s="53">
        <f t="shared" ref="E32:J32" si="38">E33+E38+E35</f>
        <v>714992530</v>
      </c>
      <c r="F32" s="53">
        <f t="shared" si="38"/>
        <v>17000000</v>
      </c>
      <c r="G32" s="53">
        <f t="shared" si="38"/>
        <v>0</v>
      </c>
      <c r="H32" s="53">
        <f t="shared" si="38"/>
        <v>731992530</v>
      </c>
      <c r="I32" s="53">
        <f t="shared" si="38"/>
        <v>714992530</v>
      </c>
      <c r="J32" s="53">
        <f t="shared" si="38"/>
        <v>17000000</v>
      </c>
      <c r="K32" s="53"/>
      <c r="L32" s="53"/>
      <c r="M32" s="53"/>
      <c r="N32" s="53"/>
      <c r="O32" s="50" t="s">
        <v>50</v>
      </c>
      <c r="P32" s="84"/>
      <c r="Q32" s="52"/>
      <c r="R32" s="53">
        <f>R33+R38+R35</f>
        <v>731992530</v>
      </c>
      <c r="S32" s="53">
        <f t="shared" ref="S32:W32" si="39">S33+S38+S35</f>
        <v>714992530</v>
      </c>
      <c r="T32" s="53">
        <f t="shared" ref="T32:V32" si="40">T33+T38+T35</f>
        <v>17000000</v>
      </c>
      <c r="U32" s="53">
        <f t="shared" si="39"/>
        <v>0</v>
      </c>
      <c r="V32" s="53">
        <f t="shared" si="40"/>
        <v>0</v>
      </c>
      <c r="W32" s="53">
        <f t="shared" si="39"/>
        <v>0</v>
      </c>
      <c r="X32" s="53">
        <f>X33+X38+X35</f>
        <v>731992530</v>
      </c>
      <c r="Y32" s="53"/>
      <c r="Z32" s="53"/>
      <c r="AA32" s="53"/>
      <c r="AB32" s="61"/>
      <c r="AC32" s="61"/>
    </row>
    <row r="33" spans="1:29" s="41" customFormat="1" ht="85.35" customHeight="1" x14ac:dyDescent="0.2">
      <c r="A33" s="83" t="s">
        <v>5</v>
      </c>
      <c r="B33" s="11" t="s">
        <v>36</v>
      </c>
      <c r="C33" s="30"/>
      <c r="D33" s="31">
        <f>D34</f>
        <v>620089800</v>
      </c>
      <c r="E33" s="31">
        <f t="shared" ref="E33:F33" si="41">E34</f>
        <v>603089800</v>
      </c>
      <c r="F33" s="31">
        <f t="shared" si="41"/>
        <v>17000000</v>
      </c>
      <c r="G33" s="31"/>
      <c r="H33" s="76">
        <f t="shared" ref="H33:H34" si="42">I33+J33</f>
        <v>620089800</v>
      </c>
      <c r="I33" s="48">
        <f t="shared" ref="I33:I34" si="43">M33+S33</f>
        <v>603089800</v>
      </c>
      <c r="J33" s="48">
        <f t="shared" ref="J33:J34" si="44">N33+T33</f>
        <v>17000000</v>
      </c>
      <c r="K33" s="31"/>
      <c r="L33" s="31"/>
      <c r="M33" s="31"/>
      <c r="N33" s="31"/>
      <c r="O33" s="83" t="s">
        <v>5</v>
      </c>
      <c r="P33" s="45" t="s">
        <v>42</v>
      </c>
      <c r="Q33" s="30"/>
      <c r="R33" s="31">
        <f t="shared" ref="R33" si="45">R34</f>
        <v>620089800</v>
      </c>
      <c r="S33" s="31">
        <f t="shared" ref="S33" si="46">S34</f>
        <v>603089800</v>
      </c>
      <c r="T33" s="31">
        <f t="shared" ref="T33:X33" si="47">T34</f>
        <v>17000000</v>
      </c>
      <c r="U33" s="31">
        <f t="shared" si="47"/>
        <v>0</v>
      </c>
      <c r="V33" s="31">
        <f t="shared" si="47"/>
        <v>0</v>
      </c>
      <c r="W33" s="31">
        <f t="shared" si="47"/>
        <v>0</v>
      </c>
      <c r="X33" s="31">
        <f t="shared" si="47"/>
        <v>620089800</v>
      </c>
      <c r="Y33" s="31"/>
      <c r="Z33" s="31"/>
      <c r="AA33" s="31"/>
      <c r="AB33" s="62"/>
      <c r="AC33" s="62"/>
    </row>
    <row r="34" spans="1:29" s="41" customFormat="1" ht="57" customHeight="1" x14ac:dyDescent="0.2">
      <c r="A34" s="29">
        <v>1</v>
      </c>
      <c r="B34" s="28" t="s">
        <v>38</v>
      </c>
      <c r="C34" s="30"/>
      <c r="D34" s="29">
        <f>E34+F34</f>
        <v>620089800</v>
      </c>
      <c r="E34" s="29">
        <v>603089800</v>
      </c>
      <c r="F34" s="29">
        <v>17000000</v>
      </c>
      <c r="G34" s="29"/>
      <c r="H34" s="76">
        <f t="shared" si="42"/>
        <v>620089800</v>
      </c>
      <c r="I34" s="48">
        <f t="shared" si="43"/>
        <v>603089800</v>
      </c>
      <c r="J34" s="48">
        <f t="shared" si="44"/>
        <v>17000000</v>
      </c>
      <c r="K34" s="29"/>
      <c r="L34" s="29"/>
      <c r="M34" s="29"/>
      <c r="N34" s="29"/>
      <c r="O34" s="30">
        <v>1</v>
      </c>
      <c r="P34" s="95" t="s">
        <v>31</v>
      </c>
      <c r="Q34" s="22" t="s">
        <v>45</v>
      </c>
      <c r="R34" s="29">
        <f>S34+T34</f>
        <v>620089800</v>
      </c>
      <c r="S34" s="22">
        <f>E34</f>
        <v>603089800</v>
      </c>
      <c r="T34" s="22">
        <f>F34</f>
        <v>17000000</v>
      </c>
      <c r="U34" s="22"/>
      <c r="V34" s="22"/>
      <c r="W34" s="22"/>
      <c r="X34" s="22">
        <f>R34-U34</f>
        <v>620089800</v>
      </c>
      <c r="Y34" s="22"/>
      <c r="Z34" s="22"/>
      <c r="AA34" s="22"/>
      <c r="AB34" s="60" t="s">
        <v>66</v>
      </c>
      <c r="AC34" s="58" t="s">
        <v>71</v>
      </c>
    </row>
    <row r="35" spans="1:29" s="41" customFormat="1" ht="89.45" customHeight="1" x14ac:dyDescent="0.2">
      <c r="A35" s="31" t="s">
        <v>7</v>
      </c>
      <c r="B35" s="11" t="s">
        <v>36</v>
      </c>
      <c r="C35" s="30"/>
      <c r="D35" s="31">
        <f>D36+D37</f>
        <v>54958730</v>
      </c>
      <c r="E35" s="31">
        <f t="shared" ref="E35:J35" si="48">E36+E37</f>
        <v>54958730</v>
      </c>
      <c r="F35" s="31">
        <f t="shared" si="48"/>
        <v>0</v>
      </c>
      <c r="G35" s="31">
        <f t="shared" si="48"/>
        <v>0</v>
      </c>
      <c r="H35" s="31">
        <f t="shared" si="48"/>
        <v>54958730</v>
      </c>
      <c r="I35" s="31">
        <f t="shared" si="48"/>
        <v>54958730</v>
      </c>
      <c r="J35" s="31">
        <f t="shared" si="48"/>
        <v>0</v>
      </c>
      <c r="K35" s="31"/>
      <c r="L35" s="31"/>
      <c r="M35" s="31"/>
      <c r="N35" s="31"/>
      <c r="O35" s="31" t="s">
        <v>7</v>
      </c>
      <c r="P35" s="45" t="s">
        <v>35</v>
      </c>
      <c r="Q35" s="22"/>
      <c r="R35" s="31">
        <f>R36+R37</f>
        <v>54958730</v>
      </c>
      <c r="S35" s="31">
        <f t="shared" ref="S35" si="49">S36+S37</f>
        <v>54958730</v>
      </c>
      <c r="T35" s="31">
        <f t="shared" ref="T35" si="50">T36+T37</f>
        <v>0</v>
      </c>
      <c r="U35" s="31">
        <f t="shared" ref="U35" si="51">U36+U37</f>
        <v>0</v>
      </c>
      <c r="V35" s="31">
        <f t="shared" ref="V35" si="52">V36+V37</f>
        <v>0</v>
      </c>
      <c r="W35" s="31">
        <f t="shared" ref="W35" si="53">W36+W37</f>
        <v>0</v>
      </c>
      <c r="X35" s="31">
        <f t="shared" ref="X35" si="54">X36+X37</f>
        <v>54958730</v>
      </c>
      <c r="Y35" s="22"/>
      <c r="Z35" s="22"/>
      <c r="AA35" s="22"/>
      <c r="AB35" s="67"/>
      <c r="AC35" s="67"/>
    </row>
    <row r="36" spans="1:29" s="41" customFormat="1" ht="57" customHeight="1" x14ac:dyDescent="0.2">
      <c r="A36" s="29">
        <v>1</v>
      </c>
      <c r="B36" s="33" t="s">
        <v>40</v>
      </c>
      <c r="C36" s="30"/>
      <c r="D36" s="29">
        <f t="shared" ref="D36:D37" si="55">E36+F36</f>
        <v>27316380</v>
      </c>
      <c r="E36" s="25">
        <v>27316380</v>
      </c>
      <c r="F36" s="29"/>
      <c r="G36" s="29"/>
      <c r="H36" s="76">
        <f t="shared" ref="H36:H37" si="56">I36+J36</f>
        <v>27316380</v>
      </c>
      <c r="I36" s="48">
        <f t="shared" ref="I36:I37" si="57">M36+S36</f>
        <v>27316380</v>
      </c>
      <c r="J36" s="48">
        <f t="shared" ref="J36:J37" si="58">N36+T36</f>
        <v>0</v>
      </c>
      <c r="K36" s="29"/>
      <c r="L36" s="29"/>
      <c r="M36" s="29"/>
      <c r="N36" s="29"/>
      <c r="O36" s="30">
        <v>1</v>
      </c>
      <c r="P36" s="265" t="s">
        <v>31</v>
      </c>
      <c r="Q36" s="22" t="s">
        <v>46</v>
      </c>
      <c r="R36" s="29">
        <f t="shared" ref="R36:R39" si="59">S36+T36</f>
        <v>27316380</v>
      </c>
      <c r="S36" s="22">
        <f>E36</f>
        <v>27316380</v>
      </c>
      <c r="T36" s="22">
        <f>F36</f>
        <v>0</v>
      </c>
      <c r="U36" s="22"/>
      <c r="V36" s="22"/>
      <c r="W36" s="22"/>
      <c r="X36" s="22">
        <f t="shared" ref="X36:X37" si="60">R36-U36</f>
        <v>27316380</v>
      </c>
      <c r="Y36" s="22"/>
      <c r="Z36" s="22"/>
      <c r="AA36" s="22"/>
      <c r="AB36" s="60" t="s">
        <v>67</v>
      </c>
      <c r="AC36" s="64" t="s">
        <v>109</v>
      </c>
    </row>
    <row r="37" spans="1:29" s="41" customFormat="1" ht="94.5" x14ac:dyDescent="0.2">
      <c r="A37" s="29">
        <v>2</v>
      </c>
      <c r="B37" s="33" t="s">
        <v>41</v>
      </c>
      <c r="C37" s="30"/>
      <c r="D37" s="29">
        <f t="shared" si="55"/>
        <v>27642350</v>
      </c>
      <c r="E37" s="25">
        <v>27642350</v>
      </c>
      <c r="F37" s="29"/>
      <c r="G37" s="29"/>
      <c r="H37" s="76">
        <f t="shared" si="56"/>
        <v>27642350</v>
      </c>
      <c r="I37" s="48">
        <f t="shared" si="57"/>
        <v>27642350</v>
      </c>
      <c r="J37" s="48">
        <f t="shared" si="58"/>
        <v>0</v>
      </c>
      <c r="K37" s="29"/>
      <c r="L37" s="29"/>
      <c r="M37" s="29"/>
      <c r="N37" s="29"/>
      <c r="O37" s="30">
        <v>2</v>
      </c>
      <c r="P37" s="265"/>
      <c r="Q37" s="22" t="s">
        <v>47</v>
      </c>
      <c r="R37" s="29">
        <f t="shared" si="59"/>
        <v>27642350</v>
      </c>
      <c r="S37" s="22">
        <f>E37</f>
        <v>27642350</v>
      </c>
      <c r="T37" s="22">
        <f>F37</f>
        <v>0</v>
      </c>
      <c r="U37" s="22"/>
      <c r="V37" s="22"/>
      <c r="W37" s="22"/>
      <c r="X37" s="22">
        <f t="shared" si="60"/>
        <v>27642350</v>
      </c>
      <c r="Y37" s="22"/>
      <c r="Z37" s="22"/>
      <c r="AA37" s="22"/>
      <c r="AB37" s="60" t="s">
        <v>68</v>
      </c>
      <c r="AC37" s="64" t="s">
        <v>110</v>
      </c>
    </row>
    <row r="38" spans="1:29" s="42" customFormat="1" ht="35.450000000000003" customHeight="1" x14ac:dyDescent="0.2">
      <c r="A38" s="27" t="s">
        <v>13</v>
      </c>
      <c r="B38" s="27" t="s">
        <v>42</v>
      </c>
      <c r="C38" s="27"/>
      <c r="D38" s="36">
        <f>D39</f>
        <v>56944000</v>
      </c>
      <c r="E38" s="36">
        <f t="shared" ref="E38:J38" si="61">E39</f>
        <v>56944000</v>
      </c>
      <c r="F38" s="36">
        <f t="shared" si="61"/>
        <v>0</v>
      </c>
      <c r="G38" s="36">
        <f t="shared" si="61"/>
        <v>0</v>
      </c>
      <c r="H38" s="36">
        <f t="shared" si="61"/>
        <v>56944000</v>
      </c>
      <c r="I38" s="36">
        <f t="shared" si="61"/>
        <v>56944000</v>
      </c>
      <c r="J38" s="36">
        <f t="shared" si="61"/>
        <v>0</v>
      </c>
      <c r="K38" s="36"/>
      <c r="L38" s="36"/>
      <c r="M38" s="36"/>
      <c r="N38" s="36"/>
      <c r="O38" s="27" t="s">
        <v>13</v>
      </c>
      <c r="P38" s="2" t="s">
        <v>42</v>
      </c>
      <c r="Q38" s="27"/>
      <c r="R38" s="31">
        <f>S38+T38</f>
        <v>56944000</v>
      </c>
      <c r="S38" s="32">
        <f>S39</f>
        <v>56944000</v>
      </c>
      <c r="T38" s="32">
        <f t="shared" ref="T38:X38" si="62">T39</f>
        <v>0</v>
      </c>
      <c r="U38" s="32">
        <f t="shared" si="62"/>
        <v>0</v>
      </c>
      <c r="V38" s="32"/>
      <c r="W38" s="32"/>
      <c r="X38" s="32">
        <f t="shared" si="62"/>
        <v>56944000</v>
      </c>
      <c r="Y38" s="32"/>
      <c r="Z38" s="32"/>
      <c r="AA38" s="32"/>
      <c r="AB38" s="63"/>
      <c r="AC38" s="63"/>
    </row>
    <row r="39" spans="1:29" s="41" customFormat="1" ht="44.1" customHeight="1" x14ac:dyDescent="0.2">
      <c r="A39" s="29">
        <v>1</v>
      </c>
      <c r="B39" s="28" t="s">
        <v>39</v>
      </c>
      <c r="C39" s="30"/>
      <c r="D39" s="29">
        <f>E39+F39</f>
        <v>56944000</v>
      </c>
      <c r="E39" s="29">
        <v>56944000</v>
      </c>
      <c r="F39" s="29"/>
      <c r="G39" s="29"/>
      <c r="H39" s="76">
        <f t="shared" ref="H39" si="63">I39+J39</f>
        <v>56944000</v>
      </c>
      <c r="I39" s="48">
        <f t="shared" ref="I39" si="64">M39+S39</f>
        <v>56944000</v>
      </c>
      <c r="J39" s="48">
        <f t="shared" ref="J39" si="65">N39+T39</f>
        <v>0</v>
      </c>
      <c r="K39" s="29"/>
      <c r="L39" s="29"/>
      <c r="M39" s="29"/>
      <c r="N39" s="29"/>
      <c r="O39" s="30">
        <v>1</v>
      </c>
      <c r="P39" s="15" t="s">
        <v>31</v>
      </c>
      <c r="Q39" s="22" t="s">
        <v>44</v>
      </c>
      <c r="R39" s="29">
        <f t="shared" si="59"/>
        <v>56944000</v>
      </c>
      <c r="S39" s="22">
        <f>E39</f>
        <v>56944000</v>
      </c>
      <c r="T39" s="22">
        <f>F39</f>
        <v>0</v>
      </c>
      <c r="U39" s="22"/>
      <c r="V39" s="22"/>
      <c r="W39" s="22"/>
      <c r="X39" s="22">
        <f>S39-U39</f>
        <v>56944000</v>
      </c>
      <c r="Y39" s="22"/>
      <c r="Z39" s="22"/>
      <c r="AA39" s="22"/>
      <c r="AB39" s="60" t="s">
        <v>65</v>
      </c>
      <c r="AC39" s="64" t="s">
        <v>108</v>
      </c>
    </row>
    <row r="40" spans="1:29" s="41" customFormat="1" ht="47.45" customHeight="1" x14ac:dyDescent="0.2">
      <c r="A40" s="50" t="s">
        <v>51</v>
      </c>
      <c r="B40" s="51" t="s">
        <v>48</v>
      </c>
      <c r="C40" s="52"/>
      <c r="D40" s="53">
        <f>D41</f>
        <v>220000000</v>
      </c>
      <c r="E40" s="53">
        <f t="shared" ref="E40:X41" si="66">E41</f>
        <v>210000000</v>
      </c>
      <c r="F40" s="53">
        <f t="shared" si="66"/>
        <v>10000000</v>
      </c>
      <c r="G40" s="53">
        <f t="shared" si="66"/>
        <v>0</v>
      </c>
      <c r="H40" s="53">
        <f t="shared" si="66"/>
        <v>220000000</v>
      </c>
      <c r="I40" s="53">
        <f t="shared" si="66"/>
        <v>210000000</v>
      </c>
      <c r="J40" s="53">
        <f t="shared" si="66"/>
        <v>10000000</v>
      </c>
      <c r="K40" s="53"/>
      <c r="L40" s="53"/>
      <c r="M40" s="53"/>
      <c r="N40" s="53"/>
      <c r="O40" s="50" t="s">
        <v>51</v>
      </c>
      <c r="P40" s="85"/>
      <c r="Q40" s="53">
        <f t="shared" si="66"/>
        <v>0</v>
      </c>
      <c r="R40" s="53">
        <f t="shared" si="66"/>
        <v>220000000</v>
      </c>
      <c r="S40" s="53">
        <f t="shared" si="66"/>
        <v>210000000</v>
      </c>
      <c r="T40" s="53">
        <f t="shared" si="66"/>
        <v>10000000</v>
      </c>
      <c r="U40" s="53">
        <f t="shared" si="66"/>
        <v>0</v>
      </c>
      <c r="V40" s="53"/>
      <c r="W40" s="53"/>
      <c r="X40" s="53">
        <f t="shared" si="66"/>
        <v>220000000</v>
      </c>
      <c r="Y40" s="53"/>
      <c r="Z40" s="53"/>
      <c r="AA40" s="53"/>
      <c r="AB40" s="68"/>
      <c r="AC40" s="68"/>
    </row>
    <row r="41" spans="1:29" ht="32.1" customHeight="1" x14ac:dyDescent="0.2">
      <c r="A41" s="27" t="s">
        <v>5</v>
      </c>
      <c r="B41" s="2" t="s">
        <v>8</v>
      </c>
      <c r="C41" s="24"/>
      <c r="D41" s="35">
        <f>D42</f>
        <v>220000000</v>
      </c>
      <c r="E41" s="35">
        <f t="shared" si="66"/>
        <v>210000000</v>
      </c>
      <c r="F41" s="35">
        <f>F42</f>
        <v>10000000</v>
      </c>
      <c r="G41" s="35">
        <f t="shared" ref="G41:J41" si="67">G42</f>
        <v>0</v>
      </c>
      <c r="H41" s="36">
        <f t="shared" si="67"/>
        <v>220000000</v>
      </c>
      <c r="I41" s="35">
        <f t="shared" si="67"/>
        <v>210000000</v>
      </c>
      <c r="J41" s="35">
        <f t="shared" si="67"/>
        <v>10000000</v>
      </c>
      <c r="K41" s="35"/>
      <c r="L41" s="35"/>
      <c r="M41" s="35"/>
      <c r="N41" s="35"/>
      <c r="O41" s="27" t="s">
        <v>5</v>
      </c>
      <c r="P41" s="2" t="s">
        <v>8</v>
      </c>
      <c r="Q41" s="35"/>
      <c r="R41" s="35">
        <f t="shared" si="66"/>
        <v>220000000</v>
      </c>
      <c r="S41" s="35">
        <f t="shared" si="66"/>
        <v>210000000</v>
      </c>
      <c r="T41" s="35">
        <f t="shared" si="66"/>
        <v>10000000</v>
      </c>
      <c r="U41" s="35"/>
      <c r="V41" s="35"/>
      <c r="W41" s="35"/>
      <c r="X41" s="35">
        <f>R41-U41</f>
        <v>220000000</v>
      </c>
      <c r="Y41" s="35"/>
      <c r="Z41" s="35"/>
      <c r="AA41" s="35"/>
      <c r="AB41" s="64"/>
      <c r="AC41" s="64"/>
    </row>
    <row r="42" spans="1:29" s="41" customFormat="1" ht="66.599999999999994" customHeight="1" x14ac:dyDescent="0.2">
      <c r="A42" s="29">
        <v>1</v>
      </c>
      <c r="B42" s="54" t="s">
        <v>55</v>
      </c>
      <c r="C42" s="30"/>
      <c r="D42" s="29">
        <f>E42+F42</f>
        <v>220000000</v>
      </c>
      <c r="E42" s="29">
        <v>210000000</v>
      </c>
      <c r="F42" s="29">
        <v>10000000</v>
      </c>
      <c r="G42" s="29"/>
      <c r="H42" s="76">
        <f t="shared" ref="H42" si="68">I42+J42</f>
        <v>220000000</v>
      </c>
      <c r="I42" s="48">
        <f t="shared" ref="I42" si="69">M42+S42</f>
        <v>210000000</v>
      </c>
      <c r="J42" s="48">
        <f t="shared" ref="J42" si="70">N42+T42</f>
        <v>10000000</v>
      </c>
      <c r="K42" s="29"/>
      <c r="L42" s="29"/>
      <c r="M42" s="29"/>
      <c r="N42" s="29"/>
      <c r="O42" s="30">
        <v>1</v>
      </c>
      <c r="P42" s="15" t="s">
        <v>31</v>
      </c>
      <c r="Q42" s="22" t="s">
        <v>49</v>
      </c>
      <c r="R42" s="29">
        <f t="shared" ref="R42" si="71">S42+T42</f>
        <v>220000000</v>
      </c>
      <c r="S42" s="22">
        <f>E42</f>
        <v>210000000</v>
      </c>
      <c r="T42" s="22">
        <f>F42</f>
        <v>10000000</v>
      </c>
      <c r="U42" s="22"/>
      <c r="V42" s="22"/>
      <c r="W42" s="22"/>
      <c r="X42" s="35">
        <f t="shared" ref="X42" si="72">R42-U42</f>
        <v>220000000</v>
      </c>
      <c r="Y42" s="35"/>
      <c r="Z42" s="35"/>
      <c r="AA42" s="35"/>
      <c r="AB42" s="60" t="s">
        <v>107</v>
      </c>
      <c r="AC42" s="64" t="s">
        <v>77</v>
      </c>
    </row>
    <row r="43" spans="1:29" ht="42" customHeight="1" x14ac:dyDescent="0.2">
      <c r="A43" s="24"/>
      <c r="B43" s="27" t="s">
        <v>52</v>
      </c>
      <c r="C43" s="24"/>
      <c r="D43" s="36">
        <f>D9+D32+D40</f>
        <v>3777503008</v>
      </c>
      <c r="E43" s="36">
        <f>E9+E32+E40</f>
        <v>3679503008</v>
      </c>
      <c r="F43" s="36">
        <f>F9+F32+F40</f>
        <v>98000000</v>
      </c>
      <c r="G43" s="36">
        <f t="shared" ref="G43:J43" si="73">G9+G32+G40</f>
        <v>0</v>
      </c>
      <c r="H43" s="36">
        <f t="shared" si="73"/>
        <v>3777503008</v>
      </c>
      <c r="I43" s="36">
        <f t="shared" si="73"/>
        <v>3679503008</v>
      </c>
      <c r="J43" s="36">
        <f t="shared" si="73"/>
        <v>98000000</v>
      </c>
      <c r="K43" s="36">
        <f t="shared" ref="K43:M43" si="74">K9+K32+K40</f>
        <v>0</v>
      </c>
      <c r="L43" s="36">
        <f t="shared" si="74"/>
        <v>516577258</v>
      </c>
      <c r="M43" s="36">
        <f t="shared" si="74"/>
        <v>516577258</v>
      </c>
      <c r="N43" s="36"/>
      <c r="O43" s="24"/>
      <c r="P43" s="255" t="s">
        <v>52</v>
      </c>
      <c r="Q43" s="255"/>
      <c r="R43" s="69">
        <f>R9+R32+R40</f>
        <v>3260925750</v>
      </c>
      <c r="S43" s="69">
        <f t="shared" ref="S43:AA43" si="75">S9+S32+S40</f>
        <v>3162925750</v>
      </c>
      <c r="T43" s="69">
        <f t="shared" si="75"/>
        <v>98000000</v>
      </c>
      <c r="U43" s="69">
        <f t="shared" si="75"/>
        <v>46577258</v>
      </c>
      <c r="V43" s="69">
        <f t="shared" si="75"/>
        <v>46577258</v>
      </c>
      <c r="W43" s="69">
        <f t="shared" si="75"/>
        <v>0</v>
      </c>
      <c r="X43" s="69">
        <f t="shared" si="75"/>
        <v>3462298521</v>
      </c>
      <c r="Y43" s="36">
        <f t="shared" si="75"/>
        <v>0</v>
      </c>
      <c r="Z43" s="36">
        <f t="shared" si="75"/>
        <v>0</v>
      </c>
      <c r="AA43" s="36">
        <f t="shared" si="75"/>
        <v>0</v>
      </c>
      <c r="AB43" s="65"/>
      <c r="AC43" s="65"/>
    </row>
    <row r="44" spans="1:29" x14ac:dyDescent="0.2">
      <c r="H44" s="64">
        <f>D43-H43</f>
        <v>0</v>
      </c>
      <c r="R44" s="64"/>
      <c r="AC44" s="64">
        <f>R43+L43</f>
        <v>3777503008</v>
      </c>
    </row>
    <row r="45" spans="1:29" x14ac:dyDescent="0.2">
      <c r="M45" s="64">
        <f>R43+270000000</f>
        <v>3530925750</v>
      </c>
      <c r="R45" s="64"/>
      <c r="AC45" s="64">
        <f>AC44-D43</f>
        <v>0</v>
      </c>
    </row>
    <row r="46" spans="1:29" ht="15.75" x14ac:dyDescent="0.2">
      <c r="D46" s="81" t="s">
        <v>90</v>
      </c>
      <c r="E46"/>
      <c r="R46" s="64"/>
    </row>
    <row r="47" spans="1:29" ht="15.75" x14ac:dyDescent="0.2">
      <c r="D47" s="82" t="s">
        <v>23</v>
      </c>
      <c r="E47"/>
    </row>
    <row r="48" spans="1:29" ht="15.75" x14ac:dyDescent="0.2">
      <c r="D48" s="67" t="s">
        <v>112</v>
      </c>
      <c r="E48"/>
    </row>
    <row r="49" spans="2:18" ht="15.75" x14ac:dyDescent="0.2">
      <c r="B49" s="34"/>
      <c r="D49" s="67" t="s">
        <v>91</v>
      </c>
      <c r="E49"/>
    </row>
    <row r="50" spans="2:18" ht="15.75" x14ac:dyDescent="0.2">
      <c r="D50" s="67" t="s">
        <v>92</v>
      </c>
      <c r="E50"/>
      <c r="R50" s="64">
        <f>D43-L9</f>
        <v>3260925750</v>
      </c>
    </row>
    <row r="51" spans="2:18" x14ac:dyDescent="0.25">
      <c r="D51" s="80" t="s">
        <v>93</v>
      </c>
      <c r="E51" s="80"/>
    </row>
    <row r="52" spans="2:18" ht="15.75" x14ac:dyDescent="0.2">
      <c r="D52" s="67" t="s">
        <v>94</v>
      </c>
      <c r="E52"/>
    </row>
    <row r="53" spans="2:18" ht="15.75" x14ac:dyDescent="0.2">
      <c r="D53" s="67" t="s">
        <v>95</v>
      </c>
      <c r="E53"/>
    </row>
    <row r="54" spans="2:18" ht="22.35" customHeight="1" x14ac:dyDescent="0.2">
      <c r="D54" s="67" t="s">
        <v>96</v>
      </c>
      <c r="E54"/>
    </row>
    <row r="55" spans="2:18" ht="15.75" x14ac:dyDescent="0.2">
      <c r="D55" s="67" t="s">
        <v>97</v>
      </c>
      <c r="E55"/>
    </row>
    <row r="56" spans="2:18" ht="15.75" x14ac:dyDescent="0.2">
      <c r="D56" s="67" t="s">
        <v>98</v>
      </c>
      <c r="E56"/>
    </row>
    <row r="57" spans="2:18" ht="15.75" x14ac:dyDescent="0.2">
      <c r="D57" s="67" t="s">
        <v>99</v>
      </c>
      <c r="E57"/>
    </row>
    <row r="58" spans="2:18" ht="15.75" x14ac:dyDescent="0.2">
      <c r="D58" s="82" t="s">
        <v>22</v>
      </c>
      <c r="E58"/>
    </row>
    <row r="59" spans="2:18" ht="15.75" x14ac:dyDescent="0.2">
      <c r="D59" s="67" t="s">
        <v>100</v>
      </c>
      <c r="E59"/>
    </row>
    <row r="60" spans="2:18" ht="15.75" x14ac:dyDescent="0.2">
      <c r="D60" s="67" t="s">
        <v>113</v>
      </c>
      <c r="E60"/>
    </row>
    <row r="61" spans="2:18" ht="15.75" x14ac:dyDescent="0.2">
      <c r="D61" s="67" t="s">
        <v>101</v>
      </c>
      <c r="E61"/>
    </row>
    <row r="62" spans="2:18" ht="15.75" x14ac:dyDescent="0.2">
      <c r="D62" s="67" t="s">
        <v>114</v>
      </c>
      <c r="E62"/>
    </row>
    <row r="63" spans="2:18" ht="15.75" x14ac:dyDescent="0.2">
      <c r="D63" s="67" t="s">
        <v>102</v>
      </c>
      <c r="E63"/>
    </row>
  </sheetData>
  <mergeCells count="54">
    <mergeCell ref="G5:G7"/>
    <mergeCell ref="H5:H7"/>
    <mergeCell ref="I6:I7"/>
    <mergeCell ref="J6:J7"/>
    <mergeCell ref="I5:J5"/>
    <mergeCell ref="AB15:AB18"/>
    <mergeCell ref="O15:O19"/>
    <mergeCell ref="AC15:AC19"/>
    <mergeCell ref="P26:P29"/>
    <mergeCell ref="Q26:Q29"/>
    <mergeCell ref="O28:O29"/>
    <mergeCell ref="S28:S29"/>
    <mergeCell ref="T28:T29"/>
    <mergeCell ref="U28:U29"/>
    <mergeCell ref="W28:W29"/>
    <mergeCell ref="X28:X29"/>
    <mergeCell ref="R28:R29"/>
    <mergeCell ref="A11:A13"/>
    <mergeCell ref="B11:B13"/>
    <mergeCell ref="D11:D13"/>
    <mergeCell ref="E11:E13"/>
    <mergeCell ref="F11:F13"/>
    <mergeCell ref="L6:N6"/>
    <mergeCell ref="K6:K7"/>
    <mergeCell ref="K5:N5"/>
    <mergeCell ref="P43:Q43"/>
    <mergeCell ref="AA26:AA27"/>
    <mergeCell ref="U5:W6"/>
    <mergeCell ref="X5:Z6"/>
    <mergeCell ref="U15:U19"/>
    <mergeCell ref="X15:X19"/>
    <mergeCell ref="P15:P19"/>
    <mergeCell ref="Q15:Q19"/>
    <mergeCell ref="R15:R19"/>
    <mergeCell ref="P36:P37"/>
    <mergeCell ref="S15:S19"/>
    <mergeCell ref="T15:T19"/>
    <mergeCell ref="V28:V29"/>
    <mergeCell ref="H12:H13"/>
    <mergeCell ref="I12:I13"/>
    <mergeCell ref="J12:J13"/>
    <mergeCell ref="S1:T1"/>
    <mergeCell ref="A2:T2"/>
    <mergeCell ref="A3:T3"/>
    <mergeCell ref="R4:T4"/>
    <mergeCell ref="A5:A7"/>
    <mergeCell ref="B5:F5"/>
    <mergeCell ref="P5:T5"/>
    <mergeCell ref="B6:B7"/>
    <mergeCell ref="D6:F6"/>
    <mergeCell ref="R6:T6"/>
    <mergeCell ref="O5:O7"/>
    <mergeCell ref="P6:P7"/>
    <mergeCell ref="Q6:Q7"/>
  </mergeCells>
  <pageMargins left="0.24" right="0.35" top="0.49" bottom="0.44" header="0.33" footer="0.56000000000000005"/>
  <pageSetup paperSize="9" scale="49" orientation="landscape" r:id="rId1"/>
  <rowBreaks count="2" manualBreakCount="2">
    <brk id="26" max="26" man="1"/>
    <brk id="43" max="29" man="1"/>
  </rowBreaks>
  <colBreaks count="3" manualBreakCount="3">
    <brk id="26" min="1" max="66" man="1"/>
    <brk id="27" min="1" max="65" man="1"/>
    <brk id="2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5</vt:i4>
      </vt:variant>
      <vt:variant>
        <vt:lpstr>Phạm vi có Tên</vt:lpstr>
      </vt:variant>
      <vt:variant>
        <vt:i4>6</vt:i4>
      </vt:variant>
    </vt:vector>
  </HeadingPairs>
  <TitlesOfParts>
    <vt:vector size="11" baseType="lpstr">
      <vt:lpstr>II.von 2025 phan bs theo chế cũ</vt:lpstr>
      <vt:lpstr>dieu chinh</vt:lpstr>
      <vt:lpstr>Sheet1</vt:lpstr>
      <vt:lpstr>III 2025 phan theo co che moi N</vt:lpstr>
      <vt:lpstr>von 2025 giai ngan</vt:lpstr>
      <vt:lpstr>'II.von 2025 phan bs theo chế cũ'!Print_Titles</vt:lpstr>
      <vt:lpstr>'von 2025 giai ngan'!Print_Titles</vt:lpstr>
      <vt:lpstr>'dieu chinh'!Vùng_In</vt:lpstr>
      <vt:lpstr>'II.von 2025 phan bs theo chế cũ'!Vùng_In</vt:lpstr>
      <vt:lpstr>'III 2025 phan theo co che moi N'!Vùng_In</vt:lpstr>
      <vt:lpstr>'von 2025 giai ngan'!Vùng_In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dc:creator>
  <cp:lastModifiedBy>Administrator</cp:lastModifiedBy>
  <cp:lastPrinted>2026-10-01T07:07:03Z</cp:lastPrinted>
  <dcterms:created xsi:type="dcterms:W3CDTF">2026-07-14T04:29:42Z</dcterms:created>
  <dcterms:modified xsi:type="dcterms:W3CDTF">2026-10-01T07:07:07Z</dcterms:modified>
</cp:coreProperties>
</file>